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masshousing-my.sharepoint.com/personal/bestes-smargiassi_masshousing_com/Documents/NSP/Round 3 Info&amp;Applications/Docs on NSP Website/"/>
    </mc:Choice>
  </mc:AlternateContent>
  <xr:revisionPtr revIDLastSave="0" documentId="8_{80F755CB-08C4-499F-9920-37EB413BD87A}" xr6:coauthVersionLast="47" xr6:coauthVersionMax="47" xr10:uidLastSave="{00000000-0000-0000-0000-000000000000}"/>
  <bookViews>
    <workbookView xWindow="28680" yWindow="-120" windowWidth="29040" windowHeight="15840" tabRatio="847" xr2:uid="{00000000-000D-0000-FFFF-FFFF00000000}"/>
  </bookViews>
  <sheets>
    <sheet name="Uses" sheetId="2" r:id="rId1"/>
    <sheet name="Rental Sources" sheetId="3" r:id="rId2"/>
    <sheet name="HO Sources" sheetId="5" state="hidden" r:id="rId3"/>
    <sheet name="HO Affordability" sheetId="7" state="hidden" r:id="rId4"/>
    <sheet name="3" sheetId="14" r:id="rId5"/>
  </sheets>
  <externalReferences>
    <externalReference r:id="rId6"/>
  </externalReferences>
  <definedNames>
    <definedName name="_xlnm.Print_Area" localSheetId="3">'HO Affordability'!$B$1:$H$81</definedName>
    <definedName name="_xlnm.Print_Area" localSheetId="2">'HO Sources'!$A$1:$J$48</definedName>
    <definedName name="_xlnm.Print_Area" localSheetId="1">'Rental Sources'!$A$1:$N$39</definedName>
    <definedName name="_xlnm.Print_Area" localSheetId="0">Uses!$A$1:$N$75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'HO Affordability'!$F$1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Uses">Uses!$A$1:$M$54</definedName>
    <definedName name="uses1">#REF!</definedName>
    <definedName name="Uses2">'[1]Rent &amp; Income limits'!$A$1:$F$45</definedName>
    <definedName name="Z_39C0FFE9_C671_44BB_B6D5_EEBEC2C53D52_.wvu.Cols" localSheetId="2" hidden="1">'HO Sources'!$B:$B</definedName>
    <definedName name="Z_39C0FFE9_C671_44BB_B6D5_EEBEC2C53D52_.wvu.Cols" localSheetId="1" hidden="1">'Rental Sources'!#REF!</definedName>
    <definedName name="Z_39C0FFE9_C671_44BB_B6D5_EEBEC2C53D52_.wvu.Cols" localSheetId="0" hidden="1">Uses!#REF!,Uses!#REF!</definedName>
    <definedName name="Z_39C0FFE9_C671_44BB_B6D5_EEBEC2C53D52_.wvu.PrintArea" localSheetId="3" hidden="1">'HO Affordability'!$B$1:$H$71</definedName>
    <definedName name="Z_39C0FFE9_C671_44BB_B6D5_EEBEC2C53D52_.wvu.PrintArea" localSheetId="2" hidden="1">'HO Sources'!$A$1:$J$48</definedName>
    <definedName name="Z_39C0FFE9_C671_44BB_B6D5_EEBEC2C53D52_.wvu.PrintArea" localSheetId="1" hidden="1">'Rental Sources'!$A$1:$N$39</definedName>
    <definedName name="Z_39C0FFE9_C671_44BB_B6D5_EEBEC2C53D52_.wvu.PrintArea" localSheetId="0" hidden="1">Uses!$A$1:$Q$75</definedName>
  </definedNames>
  <calcPr calcId="191028"/>
  <customWorkbookViews>
    <customWorkbookView name="tgallagher - Personal View" guid="{39C0FFE9-C671-44BB-B6D5-EEBEC2C53D52}" mergeInterval="0" personalView="1" maximized="1" windowWidth="796" windowHeight="438" tabRatio="847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2" l="1"/>
  <c r="C71" i="2"/>
  <c r="C69" i="2"/>
  <c r="C68" i="2"/>
  <c r="C67" i="2"/>
  <c r="C66" i="2"/>
  <c r="C74" i="2"/>
  <c r="C73" i="2" l="1"/>
  <c r="C72" i="2" l="1"/>
  <c r="C75" i="2"/>
  <c r="C77" i="2" s="1"/>
  <c r="L18" i="2" l="1"/>
  <c r="L17" i="2"/>
  <c r="D3" i="3"/>
  <c r="B28" i="3"/>
  <c r="B27" i="3"/>
  <c r="B23" i="3"/>
  <c r="C18" i="2" l="1"/>
  <c r="C17" i="2"/>
  <c r="C12" i="2"/>
  <c r="C58" i="2"/>
  <c r="C57" i="2"/>
  <c r="C56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16" i="2"/>
  <c r="C15" i="2"/>
  <c r="C11" i="2"/>
  <c r="D31" i="3" l="1"/>
  <c r="B6" i="3"/>
  <c r="B7" i="3"/>
  <c r="B8" i="3"/>
  <c r="B9" i="3"/>
  <c r="B10" i="3"/>
  <c r="B11" i="3"/>
  <c r="B12" i="3"/>
  <c r="B13" i="3"/>
  <c r="B14" i="3"/>
  <c r="B22" i="3"/>
  <c r="B24" i="3"/>
  <c r="B25" i="3"/>
  <c r="B26" i="3"/>
  <c r="B29" i="3"/>
  <c r="B16" i="3" l="1"/>
  <c r="B31" i="3"/>
  <c r="L11" i="2" l="1"/>
  <c r="G3" i="3"/>
  <c r="F3" i="3"/>
  <c r="E3" i="3"/>
  <c r="N1" i="2"/>
  <c r="L50" i="2" l="1"/>
  <c r="L58" i="2" l="1"/>
  <c r="L57" i="2"/>
  <c r="L56" i="2"/>
  <c r="L51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16" i="2"/>
  <c r="L15" i="2"/>
  <c r="L12" i="2"/>
  <c r="D16" i="3" l="1"/>
  <c r="G16" i="3" l="1"/>
  <c r="E16" i="3"/>
  <c r="G31" i="3" l="1"/>
  <c r="E31" i="3"/>
  <c r="L19" i="2"/>
  <c r="L13" i="2"/>
  <c r="C7" i="2"/>
  <c r="M25" i="2" l="1"/>
  <c r="M40" i="2"/>
  <c r="M33" i="2"/>
  <c r="M32" i="2"/>
  <c r="M11" i="2"/>
  <c r="M24" i="2"/>
  <c r="M49" i="2"/>
  <c r="M48" i="2"/>
  <c r="M41" i="2"/>
  <c r="M22" i="2"/>
  <c r="M30" i="2"/>
  <c r="M56" i="2"/>
  <c r="M21" i="2"/>
  <c r="M45" i="2"/>
  <c r="M35" i="2"/>
  <c r="M42" i="2"/>
  <c r="M23" i="2"/>
  <c r="M34" i="2"/>
  <c r="M58" i="2"/>
  <c r="M29" i="2"/>
  <c r="M26" i="2"/>
  <c r="M51" i="2"/>
  <c r="M46" i="2"/>
  <c r="M36" i="2"/>
  <c r="M31" i="2"/>
  <c r="M27" i="2"/>
  <c r="M37" i="2"/>
  <c r="M28" i="2"/>
  <c r="M39" i="2"/>
  <c r="M43" i="2"/>
  <c r="M15" i="2"/>
  <c r="M38" i="2"/>
  <c r="M47" i="2"/>
  <c r="M57" i="2"/>
  <c r="M12" i="2"/>
  <c r="M50" i="2"/>
  <c r="M16" i="2"/>
  <c r="M44" i="2"/>
  <c r="L52" i="2"/>
  <c r="L54" i="2" s="1"/>
  <c r="K52" i="2"/>
  <c r="K19" i="2"/>
  <c r="K13" i="2"/>
  <c r="G52" i="2"/>
  <c r="G19" i="2"/>
  <c r="G13" i="2"/>
  <c r="M19" i="2" l="1"/>
  <c r="B16" i="2"/>
  <c r="L60" i="2"/>
  <c r="K54" i="2"/>
  <c r="G54" i="2"/>
  <c r="G60" i="2" s="1"/>
  <c r="E18" i="3" l="1"/>
  <c r="K60" i="2"/>
  <c r="E17" i="3"/>
  <c r="E32" i="3"/>
  <c r="E33" i="3"/>
  <c r="G17" i="3" l="1"/>
  <c r="G18" i="3"/>
  <c r="G33" i="3"/>
  <c r="G32" i="3"/>
  <c r="K16" i="3" l="1"/>
  <c r="E13" i="2"/>
  <c r="E19" i="2"/>
  <c r="E52" i="2"/>
  <c r="C13" i="2"/>
  <c r="C19" i="2"/>
  <c r="C52" i="2"/>
  <c r="B51" i="2" s="1"/>
  <c r="F24" i="7"/>
  <c r="F30" i="7" s="1"/>
  <c r="F32" i="7" s="1"/>
  <c r="E21" i="7"/>
  <c r="H39" i="7"/>
  <c r="G39" i="7"/>
  <c r="F39" i="7"/>
  <c r="H42" i="7"/>
  <c r="H40" i="7" s="1"/>
  <c r="G42" i="7"/>
  <c r="G40" i="7" s="1"/>
  <c r="F40" i="7"/>
  <c r="G24" i="7"/>
  <c r="G25" i="7" s="1"/>
  <c r="G26" i="7" s="1"/>
  <c r="H24" i="7"/>
  <c r="H25" i="7" s="1"/>
  <c r="H26" i="7" s="1"/>
  <c r="H35" i="7"/>
  <c r="H36" i="7" s="1"/>
  <c r="H30" i="7"/>
  <c r="H32" i="7" s="1"/>
  <c r="C31" i="7"/>
  <c r="G35" i="7"/>
  <c r="G36" i="7"/>
  <c r="G49" i="7"/>
  <c r="G50" i="7" s="1"/>
  <c r="H49" i="7"/>
  <c r="H50" i="7" s="1"/>
  <c r="F49" i="7"/>
  <c r="F50" i="7" s="1"/>
  <c r="C35" i="7"/>
  <c r="H45" i="7"/>
  <c r="F35" i="7"/>
  <c r="F36" i="7"/>
  <c r="F37" i="7" s="1"/>
  <c r="F45" i="7"/>
  <c r="C1" i="7"/>
  <c r="C4" i="7"/>
  <c r="E18" i="7"/>
  <c r="D35" i="7"/>
  <c r="F56" i="7"/>
  <c r="F57" i="7" s="1"/>
  <c r="G56" i="7"/>
  <c r="G63" i="7" s="1"/>
  <c r="H56" i="7"/>
  <c r="H63" i="7" s="1"/>
  <c r="H64" i="7" s="1"/>
  <c r="H57" i="7"/>
  <c r="F63" i="7"/>
  <c r="F64" i="7" s="1"/>
  <c r="E65" i="7"/>
  <c r="G57" i="7"/>
  <c r="E25" i="5"/>
  <c r="E26" i="5" s="1"/>
  <c r="E47" i="5"/>
  <c r="E46" i="5"/>
  <c r="E45" i="5"/>
  <c r="E44" i="5"/>
  <c r="E42" i="5"/>
  <c r="E43" i="5"/>
  <c r="B22" i="5"/>
  <c r="B27" i="5" s="1"/>
  <c r="C22" i="5"/>
  <c r="C25" i="5" s="1"/>
  <c r="C28" i="5"/>
  <c r="C29" i="5"/>
  <c r="B28" i="5"/>
  <c r="B29" i="5"/>
  <c r="B16" i="5"/>
  <c r="C9" i="5"/>
  <c r="C10" i="5"/>
  <c r="C16" i="5" s="1"/>
  <c r="H1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K22" i="3"/>
  <c r="G64" i="7"/>
  <c r="H31" i="7"/>
  <c r="G37" i="7"/>
  <c r="G46" i="7"/>
  <c r="G47" i="7" s="1"/>
  <c r="F25" i="7"/>
  <c r="F26" i="7"/>
  <c r="H41" i="7" l="1"/>
  <c r="H27" i="7"/>
  <c r="H46" i="7"/>
  <c r="H47" i="7" s="1"/>
  <c r="F43" i="7"/>
  <c r="F47" i="7"/>
  <c r="G30" i="7"/>
  <c r="F31" i="7"/>
  <c r="F27" i="7" s="1"/>
  <c r="F46" i="7"/>
  <c r="H37" i="7"/>
  <c r="H43" i="7" s="1"/>
  <c r="C26" i="5"/>
  <c r="G26" i="5" s="1"/>
  <c r="B26" i="5"/>
  <c r="G25" i="5"/>
  <c r="C27" i="5"/>
  <c r="C33" i="5" s="1"/>
  <c r="B25" i="5"/>
  <c r="E54" i="2"/>
  <c r="E60" i="2" s="1"/>
  <c r="I52" i="2"/>
  <c r="I19" i="2"/>
  <c r="I13" i="2"/>
  <c r="F16" i="3"/>
  <c r="C54" i="2"/>
  <c r="C60" i="2" s="1"/>
  <c r="H51" i="7" l="1"/>
  <c r="H58" i="7"/>
  <c r="F51" i="7"/>
  <c r="F58" i="7"/>
  <c r="B33" i="5"/>
  <c r="G33" i="5"/>
  <c r="G31" i="7"/>
  <c r="G27" i="7" s="1"/>
  <c r="G32" i="7"/>
  <c r="B17" i="3"/>
  <c r="B18" i="3"/>
  <c r="B32" i="3"/>
  <c r="B33" i="3"/>
  <c r="D17" i="3"/>
  <c r="D18" i="3"/>
  <c r="D33" i="3"/>
  <c r="D32" i="3"/>
  <c r="I54" i="2"/>
  <c r="F31" i="3"/>
  <c r="B57" i="2"/>
  <c r="B58" i="2"/>
  <c r="B17" i="5"/>
  <c r="B35" i="5"/>
  <c r="B18" i="5"/>
  <c r="G41" i="7" l="1"/>
  <c r="G43" i="7" s="1"/>
  <c r="F65" i="7"/>
  <c r="F61" i="7"/>
  <c r="F59" i="7"/>
  <c r="F54" i="7"/>
  <c r="F52" i="7"/>
  <c r="H65" i="7"/>
  <c r="H61" i="7"/>
  <c r="H59" i="7"/>
  <c r="H54" i="7"/>
  <c r="H52" i="7"/>
  <c r="M17" i="2"/>
  <c r="M18" i="2"/>
  <c r="I60" i="2"/>
  <c r="G58" i="7" l="1"/>
  <c r="G51" i="7"/>
  <c r="H66" i="7"/>
  <c r="H68" i="7"/>
  <c r="F68" i="7"/>
  <c r="F66" i="7"/>
  <c r="F18" i="3"/>
  <c r="F32" i="3"/>
  <c r="M13" i="2"/>
  <c r="F33" i="3"/>
  <c r="M52" i="2"/>
  <c r="C35" i="5"/>
  <c r="C18" i="5"/>
  <c r="C17" i="5"/>
  <c r="F17" i="3"/>
  <c r="G52" i="7" l="1"/>
  <c r="G54" i="7"/>
  <c r="G61" i="7"/>
  <c r="G65" i="7"/>
  <c r="G59" i="7"/>
  <c r="M54" i="2"/>
  <c r="M60" i="2" s="1"/>
  <c r="G68" i="7" l="1"/>
  <c r="G6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O'Keefe, Christine (DND)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O'Keefe, Christine (DND):</t>
        </r>
        <r>
          <rPr>
            <sz val="9"/>
            <color indexed="81"/>
            <rFont val="Tahoma"/>
            <family val="2"/>
          </rPr>
          <t xml:space="preserve">
Change label to read 60% if this is a Tax Credit Project.  Federal Resources Can go up 60% on Rental Project and 80% on an Ownership Project.  
NHT and Housing Boston 2030 Funds can go up to 80%.
</t>
        </r>
      </text>
    </comment>
    <comment ref="G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O'Keefe, Christine (DND):</t>
        </r>
        <r>
          <rPr>
            <sz val="9"/>
            <color indexed="81"/>
            <rFont val="Tahoma"/>
            <family val="2"/>
          </rPr>
          <t xml:space="preserve">
Change Label to read 70% if this is a rental project and you are seeking IDP.
IDP Source is restricted to 70% on rental projects and 100% on Ownership projects.</t>
        </r>
      </text>
    </comment>
  </commentList>
</comments>
</file>

<file path=xl/sharedStrings.xml><?xml version="1.0" encoding="utf-8"?>
<sst xmlns="http://schemas.openxmlformats.org/spreadsheetml/2006/main" count="243" uniqueCount="178">
  <si>
    <t xml:space="preserve">Project Name: </t>
  </si>
  <si>
    <t>Project Address:</t>
  </si>
  <si>
    <t>DEVELOPMENT PRO FORMA</t>
  </si>
  <si>
    <t>TOTAL NUMBER OF UNITS</t>
  </si>
  <si>
    <t>USES OF CASH</t>
  </si>
  <si>
    <t>Original Total</t>
  </si>
  <si>
    <t>Affordable Units Below 80% AMI*</t>
  </si>
  <si>
    <t>Affordable Units over 80% of AMI</t>
  </si>
  <si>
    <t>Market Rate</t>
  </si>
  <si>
    <t>Commercial</t>
  </si>
  <si>
    <t>Residential Per Unit for Units at or below 80%</t>
  </si>
  <si>
    <t>Residential Per Unit</t>
  </si>
  <si>
    <t>Comments</t>
  </si>
  <si>
    <t>Acquisition - Land</t>
  </si>
  <si>
    <t>Acquisition - Building</t>
  </si>
  <si>
    <t>Subtotal:  Acquisition</t>
  </si>
  <si>
    <t>Direct Construction Budget</t>
  </si>
  <si>
    <t>Contingency</t>
  </si>
  <si>
    <t>Environmental  Remediation</t>
  </si>
  <si>
    <t>Window Guard Allowance</t>
  </si>
  <si>
    <t>Subtotal:  Construction</t>
  </si>
  <si>
    <t>Architecture and Engineering</t>
  </si>
  <si>
    <t>Survey and Permits</t>
  </si>
  <si>
    <t>Clerk of the Works</t>
  </si>
  <si>
    <t>Environmental Engineer</t>
  </si>
  <si>
    <t>Bond Premium</t>
  </si>
  <si>
    <t>Legal-DND</t>
  </si>
  <si>
    <t>Legal</t>
  </si>
  <si>
    <t>Legal-Bank</t>
  </si>
  <si>
    <t>Title and Recording</t>
  </si>
  <si>
    <t>Accounting and Cost Certification</t>
  </si>
  <si>
    <t>Marketing and Rent Up</t>
  </si>
  <si>
    <t>Real Estate Taxes</t>
  </si>
  <si>
    <t>Insurance</t>
  </si>
  <si>
    <t>Relocation</t>
  </si>
  <si>
    <t>Appraisal</t>
  </si>
  <si>
    <t>Security</t>
  </si>
  <si>
    <t>Acquisition Loan Interest</t>
  </si>
  <si>
    <t>Inspecting Engineer</t>
  </si>
  <si>
    <t>Bridge Loan Interest</t>
  </si>
  <si>
    <t>Pre Development loan interest</t>
  </si>
  <si>
    <t>Fees to:  Mass Housing</t>
  </si>
  <si>
    <t>Fees to:   CEDAC &amp; DHCD</t>
  </si>
  <si>
    <r>
      <t xml:space="preserve">Fees to: </t>
    </r>
    <r>
      <rPr>
        <u/>
        <sz val="10"/>
        <rFont val="Arial"/>
        <family val="2"/>
      </rPr>
      <t xml:space="preserve">  TC</t>
    </r>
  </si>
  <si>
    <t>MIP</t>
  </si>
  <si>
    <t>Credit Enhancement Fees</t>
  </si>
  <si>
    <t>Letter of Credit Fees</t>
  </si>
  <si>
    <t>Other Financing Fees:</t>
  </si>
  <si>
    <t>Development Consultant</t>
  </si>
  <si>
    <t>Prelim A &amp; E costs &amp; C N A</t>
  </si>
  <si>
    <t xml:space="preserve">Other:  </t>
  </si>
  <si>
    <t>Soft Cost Contingency</t>
  </si>
  <si>
    <t>Subtotal:  General Development</t>
  </si>
  <si>
    <t>Subtotal:  Acq., Const. and Gen. Dev.</t>
  </si>
  <si>
    <t>Capitalized Reserves</t>
  </si>
  <si>
    <t xml:space="preserve">Overhead </t>
  </si>
  <si>
    <t>Developer Fee</t>
  </si>
  <si>
    <t>Total Development Cost</t>
  </si>
  <si>
    <t>* NSP funds are eligible for rental units at 80%AMI or less</t>
  </si>
  <si>
    <t>Maximum Fee Calculation:</t>
  </si>
  <si>
    <t>Basis:    TDC</t>
  </si>
  <si>
    <t>Less:  Acquisition</t>
  </si>
  <si>
    <t>Fee &amp; OH</t>
  </si>
  <si>
    <t>Reserves</t>
  </si>
  <si>
    <t>DND BASIS</t>
  </si>
  <si>
    <t>First $3,000,000 of Basis</t>
  </si>
  <si>
    <t>Between $3,000,000 and $5,000,000</t>
  </si>
  <si>
    <t>Basis over $5,000,000</t>
  </si>
  <si>
    <t>Allowed Fee on Acquisition</t>
  </si>
  <si>
    <t>Maximum Fee &amp; OH Allowed</t>
  </si>
  <si>
    <t>Total Requested Fee, OH &amp; Consultant:</t>
  </si>
  <si>
    <t>Variance</t>
  </si>
  <si>
    <t>ADD ADDITIONAL COLUMNS AS NEEDED TO REFLECT INCOME LIMITS</t>
  </si>
  <si>
    <t>Construction Financing</t>
  </si>
  <si>
    <t>int. rate</t>
  </si>
  <si>
    <t>term</t>
  </si>
  <si>
    <t>Construction Lender</t>
  </si>
  <si>
    <t>Developer Equity</t>
  </si>
  <si>
    <t xml:space="preserve">Neighborhood Stabilization </t>
  </si>
  <si>
    <r>
      <t>Other Sources (</t>
    </r>
    <r>
      <rPr>
        <sz val="10"/>
        <color rgb="FFFF0000"/>
        <rFont val="Arial"/>
        <family val="2"/>
      </rPr>
      <t>List Name</t>
    </r>
    <r>
      <rPr>
        <sz val="10"/>
        <rFont val="Arial"/>
        <family val="2"/>
      </rPr>
      <t>)</t>
    </r>
  </si>
  <si>
    <t>Total Construction Financing</t>
  </si>
  <si>
    <t>Surplus/Gap</t>
  </si>
  <si>
    <t>Permanent Financing</t>
  </si>
  <si>
    <t>amort.</t>
  </si>
  <si>
    <t>Ann. Pyment</t>
  </si>
  <si>
    <t>Permanent Loan MassHousing</t>
  </si>
  <si>
    <t>Neighborhood Stabilization</t>
  </si>
  <si>
    <t>Total Permanent Financing</t>
  </si>
  <si>
    <t>Project Name:</t>
  </si>
  <si>
    <t>SOURCES OF FUNDS</t>
  </si>
  <si>
    <t>Annual</t>
  </si>
  <si>
    <t>Original Amount</t>
  </si>
  <si>
    <t>Current Amount</t>
  </si>
  <si>
    <t>Term</t>
  </si>
  <si>
    <t>Rate</t>
  </si>
  <si>
    <t>Amort.</t>
  </si>
  <si>
    <t>Payment</t>
  </si>
  <si>
    <t>Status</t>
  </si>
  <si>
    <t>Construction Loan</t>
  </si>
  <si>
    <t>DND</t>
  </si>
  <si>
    <t>DHCD - HOME/HSF</t>
  </si>
  <si>
    <t>DHCD - Other</t>
  </si>
  <si>
    <t>Source 1</t>
  </si>
  <si>
    <t>Source 2</t>
  </si>
  <si>
    <t>Total Sales Proceeds:</t>
  </si>
  <si>
    <t>Number of Ownership Units:</t>
  </si>
  <si>
    <t>First Mortgage:</t>
  </si>
  <si>
    <t>Soft Second Mortgage:</t>
  </si>
  <si>
    <t>Owner Downpayment *</t>
  </si>
  <si>
    <t xml:space="preserve">DND - </t>
  </si>
  <si>
    <t xml:space="preserve">  (Anticipated Net Sales Proceeds)</t>
  </si>
  <si>
    <t>Owner Downpayment may include homebuyer assistance form DND or others, which will total 5%.</t>
  </si>
  <si>
    <t>PERMITTED INDEBTEDNESS:</t>
  </si>
  <si>
    <t>CONSTRUCTION</t>
  </si>
  <si>
    <t>LENDER NAME</t>
  </si>
  <si>
    <t>AMOUNT</t>
  </si>
  <si>
    <t xml:space="preserve">Shared Second Mortgage: </t>
  </si>
  <si>
    <t>DHCD</t>
  </si>
  <si>
    <t xml:space="preserve">Third Mortgage: </t>
  </si>
  <si>
    <t xml:space="preserve">Fourth Mortgage: </t>
  </si>
  <si>
    <t>Fifth Mortgage:</t>
  </si>
  <si>
    <t>Closing Budget Sign Off:</t>
  </si>
  <si>
    <t>Development Officer</t>
  </si>
  <si>
    <t>Senior Development Officer</t>
  </si>
  <si>
    <t>Address</t>
  </si>
  <si>
    <t>Owner Unit Info:</t>
  </si>
  <si>
    <t>Unit #</t>
  </si>
  <si>
    <t>Number of Bedrooms</t>
  </si>
  <si>
    <t>Total SF =</t>
  </si>
  <si>
    <t>Individual Unit SF =</t>
  </si>
  <si>
    <t>Targeted % of AMI</t>
  </si>
  <si>
    <t>Rental Unit Info: # of Rental Units</t>
  </si>
  <si>
    <t>Avg. Rent Per Unit:</t>
  </si>
  <si>
    <t>Appraisal Info:</t>
  </si>
  <si>
    <t>Totals:</t>
  </si>
  <si>
    <t>As Is</t>
  </si>
  <si>
    <t>As Completed</t>
  </si>
  <si>
    <t>As Completed &amp; Sold</t>
  </si>
  <si>
    <t># of blgs to be sold at that price:</t>
  </si>
  <si>
    <t>Sales Price</t>
  </si>
  <si>
    <t>Downpayment</t>
  </si>
  <si>
    <t>Total Mortgage(s) Req'd:</t>
  </si>
  <si>
    <r>
      <t>I</t>
    </r>
    <r>
      <rPr>
        <u val="singleAccounting"/>
        <vertAlign val="superscript"/>
        <sz val="10"/>
        <rFont val="Arial"/>
        <family val="2"/>
      </rPr>
      <t>st</t>
    </r>
    <r>
      <rPr>
        <u val="singleAccounting"/>
        <sz val="10"/>
        <rFont val="Arial"/>
        <family val="2"/>
      </rPr>
      <t xml:space="preserve"> Mortgage:</t>
    </r>
  </si>
  <si>
    <t>I Rate</t>
  </si>
  <si>
    <t xml:space="preserve"> </t>
  </si>
  <si>
    <t>80% units</t>
  </si>
  <si>
    <t>other units</t>
  </si>
  <si>
    <t>Amount</t>
  </si>
  <si>
    <t xml:space="preserve">2nd Mortgage:         </t>
  </si>
  <si>
    <t>n/a</t>
  </si>
  <si>
    <t>Amount =</t>
  </si>
  <si>
    <r>
      <t xml:space="preserve">Payment = 25% of I only  </t>
    </r>
    <r>
      <rPr>
        <i/>
        <sz val="10"/>
        <rFont val="Arial"/>
        <family val="2"/>
      </rPr>
      <t>(Years 1-5)</t>
    </r>
  </si>
  <si>
    <t>Taxes @</t>
  </si>
  <si>
    <t xml:space="preserve">per </t>
  </si>
  <si>
    <r>
      <t xml:space="preserve">Insurance </t>
    </r>
    <r>
      <rPr>
        <sz val="8"/>
        <rFont val="Arial"/>
        <family val="2"/>
      </rPr>
      <t>(fee simple Only)</t>
    </r>
  </si>
  <si>
    <t xml:space="preserve">PMI </t>
  </si>
  <si>
    <t>of the</t>
  </si>
  <si>
    <t>P &amp; I Payment</t>
  </si>
  <si>
    <t>Condo Exp/Fee (Allocated by SF) Annual Total =</t>
  </si>
  <si>
    <t>TOTAL</t>
  </si>
  <si>
    <t>Gross Rental Income</t>
  </si>
  <si>
    <t xml:space="preserve">% of Rents </t>
  </si>
  <si>
    <t>SS Program @75% Others @ 50%</t>
  </si>
  <si>
    <t>Net Rental Income:</t>
  </si>
  <si>
    <t>HH size = # of BDRs</t>
  </si>
  <si>
    <t>Maximum Allowed Income for Targeted AMI</t>
  </si>
  <si>
    <t xml:space="preserve">Min. Income Req'd @ Hsg/Inc =   </t>
  </si>
  <si>
    <t>Marketing Window =</t>
  </si>
  <si>
    <t>of AMI</t>
  </si>
  <si>
    <t>HH size = # of BDRs + 1</t>
  </si>
  <si>
    <t xml:space="preserve">Min. Income Req'd @ Hsg/Inc = </t>
  </si>
  <si>
    <t>Notes:</t>
  </si>
  <si>
    <t>Soft Second Program (80% of AMI) underwritten @ &lt; .33 Hsg./Inc.</t>
  </si>
  <si>
    <t>Other units underwritten @ .30 Hsg./Inc.</t>
  </si>
  <si>
    <t>PMI not required for Soft Second Program (80% of AMI) units</t>
  </si>
  <si>
    <t>Specify who pays Property &amp; Liability Ins. - Condo Budget or individual homeowners</t>
  </si>
  <si>
    <t>Project Manager</t>
  </si>
  <si>
    <t>Senior Project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</si>
</sst>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%"/>
    <numFmt numFmtId="168" formatCode="&quot;$&quot;#,##0"/>
  </numFmts>
  <fonts count="1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u val="singleAccounting"/>
      <sz val="10"/>
      <name val="Arial"/>
      <family val="2"/>
    </font>
    <font>
      <u val="singleAccounting"/>
      <vertAlign val="superscript"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14" fontId="1" fillId="0" borderId="0" xfId="0" applyNumberFormat="1" applyFont="1"/>
    <xf numFmtId="164" fontId="1" fillId="0" borderId="0" xfId="0" applyNumberFormat="1" applyFont="1"/>
    <xf numFmtId="164" fontId="0" fillId="0" borderId="0" xfId="1" applyNumberFormat="1" applyFont="1" applyBorder="1"/>
    <xf numFmtId="0" fontId="3" fillId="0" borderId="0" xfId="0" applyFont="1"/>
    <xf numFmtId="4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68" fontId="0" fillId="0" borderId="0" xfId="0" applyNumberFormat="1"/>
    <xf numFmtId="0" fontId="0" fillId="0" borderId="8" xfId="0" applyBorder="1"/>
    <xf numFmtId="164" fontId="7" fillId="0" borderId="0" xfId="1" applyNumberFormat="1" applyFont="1" applyBorder="1" applyAlignment="1">
      <alignment horizontal="center"/>
    </xf>
    <xf numFmtId="164" fontId="3" fillId="0" borderId="0" xfId="1" applyNumberFormat="1"/>
    <xf numFmtId="0" fontId="7" fillId="0" borderId="0" xfId="0" applyFont="1" applyAlignment="1">
      <alignment horizontal="center"/>
    </xf>
    <xf numFmtId="9" fontId="7" fillId="0" borderId="0" xfId="3" applyFont="1" applyAlignment="1">
      <alignment horizontal="center"/>
    </xf>
    <xf numFmtId="9" fontId="7" fillId="0" borderId="0" xfId="3" applyFont="1" applyBorder="1" applyAlignment="1">
      <alignment horizontal="center"/>
    </xf>
    <xf numFmtId="0" fontId="0" fillId="0" borderId="3" xfId="0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Border="1"/>
    <xf numFmtId="0" fontId="0" fillId="0" borderId="2" xfId="0" applyBorder="1"/>
    <xf numFmtId="164" fontId="3" fillId="0" borderId="2" xfId="1" applyNumberFormat="1" applyBorder="1"/>
    <xf numFmtId="164" fontId="3" fillId="0" borderId="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5" fontId="7" fillId="0" borderId="0" xfId="0" applyNumberFormat="1" applyFont="1" applyAlignment="1">
      <alignment horizontal="center"/>
    </xf>
    <xf numFmtId="43" fontId="8" fillId="0" borderId="0" xfId="1" applyFont="1" applyBorder="1" applyAlignment="1">
      <alignment horizontal="center"/>
    </xf>
    <xf numFmtId="166" fontId="7" fillId="0" borderId="0" xfId="2" applyNumberFormat="1" applyFont="1" applyBorder="1"/>
    <xf numFmtId="166" fontId="3" fillId="0" borderId="0" xfId="2" applyNumberFormat="1" applyBorder="1"/>
    <xf numFmtId="164" fontId="7" fillId="0" borderId="0" xfId="1" applyNumberFormat="1" applyFont="1" applyBorder="1"/>
    <xf numFmtId="166" fontId="3" fillId="0" borderId="7" xfId="2" applyNumberFormat="1" applyBorder="1"/>
    <xf numFmtId="166" fontId="3" fillId="0" borderId="12" xfId="2" applyNumberFormat="1" applyBorder="1"/>
    <xf numFmtId="166" fontId="3" fillId="0" borderId="13" xfId="2" applyNumberFormat="1" applyBorder="1"/>
    <xf numFmtId="164" fontId="3" fillId="0" borderId="3" xfId="1" applyNumberFormat="1" applyBorder="1"/>
    <xf numFmtId="166" fontId="3" fillId="0" borderId="0" xfId="2" applyNumberFormat="1"/>
    <xf numFmtId="164" fontId="8" fillId="0" borderId="0" xfId="1" applyNumberFormat="1" applyFont="1" applyBorder="1"/>
    <xf numFmtId="164" fontId="3" fillId="0" borderId="0" xfId="1" applyNumberFormat="1" applyBorder="1" applyAlignment="1">
      <alignment horizontal="center"/>
    </xf>
    <xf numFmtId="43" fontId="8" fillId="0" borderId="5" xfId="1" applyFont="1" applyBorder="1" applyAlignment="1">
      <alignment horizontal="left"/>
    </xf>
    <xf numFmtId="43" fontId="8" fillId="0" borderId="5" xfId="1" applyFont="1" applyBorder="1" applyAlignment="1">
      <alignment horizontal="center"/>
    </xf>
    <xf numFmtId="0" fontId="0" fillId="0" borderId="5" xfId="0" applyBorder="1"/>
    <xf numFmtId="164" fontId="3" fillId="0" borderId="5" xfId="1" applyNumberFormat="1" applyBorder="1"/>
    <xf numFmtId="9" fontId="3" fillId="0" borderId="5" xfId="3" applyFont="1" applyBorder="1"/>
    <xf numFmtId="0" fontId="0" fillId="0" borderId="0" xfId="0" applyAlignment="1">
      <alignment horizontal="left" indent="2"/>
    </xf>
    <xf numFmtId="0" fontId="7" fillId="0" borderId="0" xfId="1" applyNumberFormat="1" applyFont="1" applyBorder="1" applyAlignment="1">
      <alignment horizontal="right"/>
    </xf>
    <xf numFmtId="9" fontId="3" fillId="0" borderId="0" xfId="1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64" fontId="3" fillId="0" borderId="0" xfId="1" applyNumberFormat="1" applyBorder="1" applyAlignment="1">
      <alignment horizontal="right"/>
    </xf>
    <xf numFmtId="43" fontId="8" fillId="0" borderId="0" xfId="1" applyFont="1" applyBorder="1" applyAlignment="1">
      <alignment horizontal="left"/>
    </xf>
    <xf numFmtId="10" fontId="0" fillId="0" borderId="0" xfId="0" applyNumberFormat="1"/>
    <xf numFmtId="0" fontId="3" fillId="0" borderId="0" xfId="1" applyNumberFormat="1" applyBorder="1" applyAlignment="1">
      <alignment horizontal="right"/>
    </xf>
    <xf numFmtId="9" fontId="3" fillId="0" borderId="0" xfId="3" applyFont="1" applyBorder="1" applyAlignment="1">
      <alignment horizontal="right"/>
    </xf>
    <xf numFmtId="167" fontId="3" fillId="0" borderId="0" xfId="3" applyNumberFormat="1" applyFont="1" applyBorder="1" applyAlignment="1">
      <alignment horizontal="center"/>
    </xf>
    <xf numFmtId="10" fontId="0" fillId="0" borderId="1" xfId="0" applyNumberFormat="1" applyBorder="1"/>
    <xf numFmtId="0" fontId="0" fillId="0" borderId="1" xfId="0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7" fontId="7" fillId="0" borderId="0" xfId="2" applyNumberFormat="1" applyFont="1" applyBorder="1"/>
    <xf numFmtId="0" fontId="0" fillId="0" borderId="0" xfId="0" applyAlignment="1">
      <alignment horizontal="center"/>
    </xf>
    <xf numFmtId="5" fontId="3" fillId="0" borderId="0" xfId="2" applyNumberFormat="1" applyBorder="1" applyAlignment="1">
      <alignment horizontal="left"/>
    </xf>
    <xf numFmtId="164" fontId="3" fillId="0" borderId="0" xfId="1" applyNumberFormat="1" applyFont="1"/>
    <xf numFmtId="43" fontId="8" fillId="0" borderId="0" xfId="1" applyFont="1" applyBorder="1"/>
    <xf numFmtId="9" fontId="7" fillId="0" borderId="0" xfId="3" applyFont="1" applyBorder="1" applyAlignment="1">
      <alignment horizontal="left"/>
    </xf>
    <xf numFmtId="9" fontId="3" fillId="0" borderId="0" xfId="3" applyFont="1" applyBorder="1"/>
    <xf numFmtId="0" fontId="0" fillId="0" borderId="3" xfId="0" applyBorder="1" applyAlignment="1">
      <alignment horizontal="left" indent="6"/>
    </xf>
    <xf numFmtId="9" fontId="3" fillId="0" borderId="3" xfId="3" applyFont="1" applyBorder="1" applyAlignment="1">
      <alignment horizontal="right"/>
    </xf>
    <xf numFmtId="164" fontId="3" fillId="0" borderId="3" xfId="1" applyNumberFormat="1" applyFont="1" applyBorder="1" applyAlignment="1">
      <alignment horizontal="center"/>
    </xf>
    <xf numFmtId="43" fontId="8" fillId="0" borderId="0" xfId="1" applyFont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168" fontId="0" fillId="0" borderId="0" xfId="1" applyNumberFormat="1" applyFont="1"/>
    <xf numFmtId="3" fontId="1" fillId="0" borderId="15" xfId="1" applyNumberFormat="1" applyFont="1" applyBorder="1"/>
    <xf numFmtId="3" fontId="0" fillId="0" borderId="0" xfId="1" applyNumberFormat="1" applyFont="1" applyBorder="1"/>
    <xf numFmtId="168" fontId="0" fillId="0" borderId="1" xfId="1" applyNumberFormat="1" applyFont="1" applyBorder="1"/>
    <xf numFmtId="168" fontId="1" fillId="0" borderId="0" xfId="1" applyNumberFormat="1" applyFont="1"/>
    <xf numFmtId="168" fontId="1" fillId="0" borderId="0" xfId="0" applyNumberFormat="1" applyFont="1"/>
    <xf numFmtId="168" fontId="0" fillId="0" borderId="0" xfId="2" applyNumberFormat="1" applyFont="1"/>
    <xf numFmtId="3" fontId="1" fillId="0" borderId="0" xfId="0" applyNumberFormat="1" applyFont="1"/>
    <xf numFmtId="42" fontId="7" fillId="0" borderId="0" xfId="0" applyNumberFormat="1" applyFont="1"/>
    <xf numFmtId="3" fontId="7" fillId="0" borderId="0" xfId="3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8" fontId="0" fillId="0" borderId="0" xfId="1" applyNumberFormat="1" applyFont="1" applyBorder="1"/>
    <xf numFmtId="0" fontId="4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center"/>
    </xf>
    <xf numFmtId="9" fontId="12" fillId="0" borderId="0" xfId="3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9" fontId="3" fillId="0" borderId="16" xfId="3" applyFont="1" applyBorder="1" applyAlignment="1">
      <alignment horizontal="right"/>
    </xf>
    <xf numFmtId="164" fontId="12" fillId="0" borderId="0" xfId="1" applyNumberFormat="1" applyFont="1" applyBorder="1" applyAlignment="1">
      <alignment horizontal="center"/>
    </xf>
    <xf numFmtId="0" fontId="1" fillId="0" borderId="5" xfId="0" applyFont="1" applyBorder="1"/>
    <xf numFmtId="164" fontId="7" fillId="0" borderId="0" xfId="1" applyNumberFormat="1" applyFont="1" applyFill="1" applyBorder="1"/>
    <xf numFmtId="44" fontId="8" fillId="0" borderId="0" xfId="2" applyFont="1" applyBorder="1"/>
    <xf numFmtId="164" fontId="3" fillId="0" borderId="0" xfId="1" applyNumberFormat="1" applyFont="1" applyBorder="1"/>
    <xf numFmtId="9" fontId="7" fillId="0" borderId="0" xfId="2" applyNumberFormat="1" applyFont="1"/>
    <xf numFmtId="5" fontId="3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9" fontId="0" fillId="0" borderId="0" xfId="0" applyNumberFormat="1"/>
    <xf numFmtId="10" fontId="12" fillId="0" borderId="0" xfId="3" applyNumberFormat="1" applyFont="1" applyFill="1"/>
    <xf numFmtId="44" fontId="0" fillId="0" borderId="0" xfId="2" applyFont="1" applyFill="1"/>
    <xf numFmtId="10" fontId="12" fillId="0" borderId="0" xfId="3" applyNumberFormat="1" applyFont="1"/>
    <xf numFmtId="2" fontId="12" fillId="0" borderId="0" xfId="0" applyNumberFormat="1" applyFont="1" applyAlignment="1">
      <alignment horizontal="center"/>
    </xf>
    <xf numFmtId="43" fontId="13" fillId="0" borderId="0" xfId="1" applyFont="1" applyFill="1"/>
    <xf numFmtId="164" fontId="13" fillId="0" borderId="0" xfId="1" applyNumberFormat="1" applyFont="1" applyFill="1"/>
    <xf numFmtId="0" fontId="14" fillId="0" borderId="0" xfId="0" applyFont="1"/>
    <xf numFmtId="3" fontId="1" fillId="0" borderId="0" xfId="1" applyNumberFormat="1" applyFont="1" applyBorder="1"/>
    <xf numFmtId="3" fontId="0" fillId="0" borderId="0" xfId="1" applyNumberFormat="1" applyFont="1" applyFill="1" applyBorder="1"/>
    <xf numFmtId="164" fontId="11" fillId="0" borderId="0" xfId="0" applyNumberFormat="1" applyFont="1" applyProtection="1">
      <protection locked="0" hidden="1"/>
    </xf>
    <xf numFmtId="0" fontId="3" fillId="0" borderId="1" xfId="0" applyFont="1" applyBorder="1"/>
    <xf numFmtId="168" fontId="3" fillId="0" borderId="1" xfId="1" applyNumberFormat="1" applyFont="1" applyBorder="1"/>
    <xf numFmtId="168" fontId="3" fillId="0" borderId="0" xfId="1" applyNumberFormat="1" applyFont="1" applyBorder="1"/>
    <xf numFmtId="10" fontId="3" fillId="0" borderId="0" xfId="3" applyNumberFormat="1" applyFont="1"/>
    <xf numFmtId="2" fontId="3" fillId="0" borderId="0" xfId="0" applyNumberFormat="1" applyFont="1"/>
    <xf numFmtId="43" fontId="3" fillId="0" borderId="0" xfId="1" applyFont="1" applyFill="1"/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168" fontId="3" fillId="0" borderId="10" xfId="3" applyNumberFormat="1" applyBorder="1"/>
    <xf numFmtId="166" fontId="0" fillId="0" borderId="0" xfId="2" applyNumberFormat="1" applyFont="1" applyBorder="1"/>
    <xf numFmtId="9" fontId="0" fillId="0" borderId="10" xfId="3" applyFont="1" applyBorder="1"/>
    <xf numFmtId="9" fontId="0" fillId="0" borderId="0" xfId="3" applyFont="1" applyBorder="1"/>
    <xf numFmtId="166" fontId="0" fillId="0" borderId="10" xfId="2" applyNumberFormat="1" applyFont="1" applyBorder="1"/>
    <xf numFmtId="165" fontId="0" fillId="0" borderId="0" xfId="3" applyNumberFormat="1" applyFont="1" applyBorder="1"/>
    <xf numFmtId="10" fontId="0" fillId="0" borderId="10" xfId="3" applyNumberFormat="1" applyFont="1" applyBorder="1"/>
    <xf numFmtId="10" fontId="0" fillId="0" borderId="0" xfId="3" applyNumberFormat="1" applyFont="1" applyBorder="1"/>
    <xf numFmtId="165" fontId="0" fillId="0" borderId="10" xfId="0" applyNumberFormat="1" applyBorder="1"/>
    <xf numFmtId="165" fontId="0" fillId="0" borderId="0" xfId="0" applyNumberFormat="1"/>
    <xf numFmtId="3" fontId="1" fillId="0" borderId="18" xfId="1" applyNumberFormat="1" applyFont="1" applyFill="1" applyBorder="1"/>
    <xf numFmtId="3" fontId="0" fillId="0" borderId="11" xfId="1" applyNumberFormat="1" applyFont="1" applyFill="1" applyBorder="1"/>
    <xf numFmtId="9" fontId="0" fillId="0" borderId="10" xfId="0" applyNumberFormat="1" applyBorder="1"/>
    <xf numFmtId="3" fontId="1" fillId="0" borderId="19" xfId="0" applyNumberFormat="1" applyFont="1" applyBorder="1"/>
    <xf numFmtId="3" fontId="1" fillId="0" borderId="1" xfId="0" applyNumberFormat="1" applyFont="1" applyBorder="1"/>
    <xf numFmtId="0" fontId="4" fillId="0" borderId="5" xfId="0" applyFont="1" applyBorder="1"/>
    <xf numFmtId="3" fontId="1" fillId="0" borderId="14" xfId="1" applyNumberFormat="1" applyFont="1" applyFill="1" applyBorder="1"/>
    <xf numFmtId="3" fontId="1" fillId="0" borderId="17" xfId="1" applyNumberFormat="1" applyFont="1" applyFill="1" applyBorder="1"/>
    <xf numFmtId="3" fontId="0" fillId="0" borderId="11" xfId="0" applyNumberFormat="1" applyBorder="1"/>
    <xf numFmtId="3" fontId="1" fillId="0" borderId="20" xfId="1" applyNumberFormat="1" applyFont="1" applyFill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/>
    <xf numFmtId="168" fontId="3" fillId="0" borderId="10" xfId="1" applyNumberFormat="1" applyFont="1" applyBorder="1"/>
    <xf numFmtId="168" fontId="0" fillId="0" borderId="11" xfId="1" applyNumberFormat="1" applyFont="1" applyBorder="1"/>
    <xf numFmtId="168" fontId="3" fillId="0" borderId="11" xfId="1" applyNumberFormat="1" applyFont="1" applyBorder="1"/>
    <xf numFmtId="168" fontId="3" fillId="0" borderId="8" xfId="1" applyNumberFormat="1" applyFont="1" applyBorder="1"/>
    <xf numFmtId="168" fontId="3" fillId="0" borderId="9" xfId="1" applyNumberFormat="1" applyFont="1" applyBorder="1"/>
    <xf numFmtId="168" fontId="1" fillId="0" borderId="10" xfId="1" applyNumberFormat="1" applyFont="1" applyBorder="1"/>
    <xf numFmtId="168" fontId="1" fillId="0" borderId="0" xfId="1" applyNumberFormat="1" applyFont="1" applyBorder="1"/>
    <xf numFmtId="168" fontId="1" fillId="0" borderId="11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8" fontId="1" fillId="0" borderId="11" xfId="0" applyNumberFormat="1" applyFont="1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10" fontId="4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66" fontId="0" fillId="0" borderId="0" xfId="2" applyNumberFormat="1" applyFont="1"/>
    <xf numFmtId="166" fontId="1" fillId="0" borderId="15" xfId="2" applyNumberFormat="1" applyFont="1" applyBorder="1"/>
    <xf numFmtId="166" fontId="1" fillId="0" borderId="0" xfId="2" applyNumberFormat="1" applyFont="1" applyBorder="1"/>
    <xf numFmtId="166" fontId="1" fillId="0" borderId="19" xfId="2" applyNumberFormat="1" applyFont="1" applyBorder="1"/>
    <xf numFmtId="166" fontId="1" fillId="0" borderId="1" xfId="2" applyNumberFormat="1" applyFont="1" applyBorder="1"/>
    <xf numFmtId="166" fontId="0" fillId="0" borderId="0" xfId="2" applyNumberFormat="1" applyFont="1" applyFill="1"/>
    <xf numFmtId="168" fontId="3" fillId="2" borderId="0" xfId="1" applyNumberFormat="1" applyFont="1" applyFill="1" applyBorder="1"/>
    <xf numFmtId="168" fontId="3" fillId="2" borderId="11" xfId="1" applyNumberFormat="1" applyFont="1" applyFill="1" applyBorder="1"/>
    <xf numFmtId="3" fontId="0" fillId="0" borderId="1" xfId="0" applyNumberFormat="1" applyBorder="1"/>
    <xf numFmtId="3" fontId="10" fillId="0" borderId="0" xfId="1" applyNumberFormat="1" applyFont="1" applyBorder="1" applyAlignment="1">
      <alignment horizontal="center"/>
    </xf>
    <xf numFmtId="3" fontId="10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12" fillId="0" borderId="0" xfId="0" applyNumberFormat="1" applyFont="1"/>
    <xf numFmtId="0" fontId="12" fillId="0" borderId="0" xfId="0" applyFont="1"/>
    <xf numFmtId="164" fontId="3" fillId="0" borderId="0" xfId="1" applyNumberFormat="1" applyFont="1" applyFill="1"/>
    <xf numFmtId="0" fontId="1" fillId="0" borderId="0" xfId="0" applyFont="1" applyAlignment="1">
      <alignment horizontal="center"/>
    </xf>
    <xf numFmtId="3" fontId="3" fillId="0" borderId="0" xfId="1" applyNumberFormat="1" applyFont="1"/>
    <xf numFmtId="2" fontId="3" fillId="0" borderId="1" xfId="0" applyNumberFormat="1" applyFont="1" applyBorder="1"/>
    <xf numFmtId="10" fontId="3" fillId="0" borderId="1" xfId="3" applyNumberFormat="1" applyFont="1" applyBorder="1"/>
    <xf numFmtId="0" fontId="13" fillId="0" borderId="0" xfId="0" applyFont="1"/>
    <xf numFmtId="9" fontId="3" fillId="0" borderId="0" xfId="0" applyNumberFormat="1" applyFont="1"/>
    <xf numFmtId="167" fontId="3" fillId="0" borderId="0" xfId="3" applyNumberFormat="1" applyFont="1" applyBorder="1"/>
    <xf numFmtId="37" fontId="3" fillId="0" borderId="0" xfId="0" applyNumberFormat="1" applyFont="1"/>
    <xf numFmtId="164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9" fontId="1" fillId="0" borderId="0" xfId="3" applyFont="1" applyBorder="1" applyAlignment="1">
      <alignment horizontal="center"/>
    </xf>
    <xf numFmtId="9" fontId="1" fillId="0" borderId="0" xfId="3" applyFont="1" applyBorder="1" applyAlignment="1">
      <alignment horizontal="right"/>
    </xf>
    <xf numFmtId="9" fontId="1" fillId="0" borderId="16" xfId="3" applyFont="1" applyBorder="1" applyAlignment="1">
      <alignment horizontal="right"/>
    </xf>
    <xf numFmtId="43" fontId="3" fillId="0" borderId="0" xfId="1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/>
    <xf numFmtId="0" fontId="4" fillId="0" borderId="6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8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Alignment="1">
      <alignment horizontal="left" indent="1"/>
    </xf>
    <xf numFmtId="164" fontId="3" fillId="0" borderId="0" xfId="1" applyNumberForma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Neighborhood%20Housing%20Development\Operations\Procedures\Underwriting\RENT&amp;I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 &amp; Income limits"/>
      <sheetName val="Inc. Calc sheet"/>
      <sheetName val="RENT&amp;INC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7"/>
  <sheetViews>
    <sheetView tabSelected="1" zoomScaleNormal="100" zoomScaleSheetLayoutView="100" workbookViewId="0">
      <selection activeCell="F66" sqref="F66"/>
    </sheetView>
  </sheetViews>
  <sheetFormatPr defaultRowHeight="12.75" x14ac:dyDescent="0.2"/>
  <cols>
    <col min="1" max="1" width="35.85546875" bestFit="1" customWidth="1"/>
    <col min="2" max="2" width="6.7109375" customWidth="1"/>
    <col min="3" max="3" width="13.5703125" customWidth="1"/>
    <col min="4" max="4" width="6.5703125" customWidth="1"/>
    <col min="5" max="5" width="14" bestFit="1" customWidth="1"/>
    <col min="6" max="6" width="5.5703125" customWidth="1"/>
    <col min="7" max="7" width="12.42578125" customWidth="1"/>
    <col min="8" max="8" width="5.42578125" customWidth="1"/>
    <col min="9" max="9" width="13" customWidth="1"/>
    <col min="10" max="10" width="6.140625" customWidth="1"/>
    <col min="11" max="12" width="13.85546875" customWidth="1"/>
    <col min="13" max="13" width="13.42578125" customWidth="1"/>
    <col min="14" max="14" width="31.5703125" customWidth="1"/>
    <col min="15" max="15" width="11.28515625" customWidth="1"/>
    <col min="17" max="17" width="10.85546875" bestFit="1" customWidth="1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6">
        <f ca="1">NOW()</f>
        <v>45203.688176041665</v>
      </c>
      <c r="Q1" s="6"/>
    </row>
    <row r="2" spans="1:17" x14ac:dyDescent="0.2">
      <c r="A2" s="1" t="s">
        <v>1</v>
      </c>
      <c r="B2" s="1"/>
      <c r="C2" s="1"/>
      <c r="D2" s="1"/>
      <c r="E2" s="1"/>
      <c r="F2" s="1"/>
      <c r="G2" s="1"/>
      <c r="H2" s="1"/>
      <c r="I2" s="105"/>
      <c r="J2" s="105"/>
      <c r="K2" s="105"/>
      <c r="L2" s="105"/>
      <c r="M2" s="105"/>
    </row>
    <row r="3" spans="1:17" x14ac:dyDescent="0.2">
      <c r="A3" s="1"/>
      <c r="B3" s="1"/>
      <c r="C3" s="80"/>
      <c r="D3" s="1"/>
      <c r="E3" s="105"/>
      <c r="F3" s="1"/>
      <c r="G3" s="1"/>
      <c r="H3" s="1"/>
      <c r="I3" s="1"/>
      <c r="J3" s="1"/>
      <c r="K3" s="1"/>
      <c r="L3" s="1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7" x14ac:dyDescent="0.2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2"/>
    </row>
    <row r="6" spans="1:17" x14ac:dyDescent="0.2">
      <c r="A6" s="97"/>
      <c r="B6" s="192"/>
      <c r="C6" s="193"/>
      <c r="D6" s="193"/>
      <c r="E6" s="193"/>
      <c r="F6" s="193"/>
      <c r="G6" s="193"/>
      <c r="H6" s="193"/>
      <c r="I6" s="193"/>
      <c r="J6" s="137"/>
      <c r="K6" s="137"/>
      <c r="L6" s="137"/>
      <c r="M6" s="156"/>
      <c r="N6" s="61"/>
    </row>
    <row r="7" spans="1:17" x14ac:dyDescent="0.2">
      <c r="A7" s="97" t="s">
        <v>3</v>
      </c>
      <c r="B7" s="115"/>
      <c r="C7" s="116">
        <f>SUM(E7:I7)</f>
        <v>0</v>
      </c>
      <c r="D7" s="116"/>
      <c r="E7" s="116">
        <v>0</v>
      </c>
      <c r="F7" s="116"/>
      <c r="G7" s="116">
        <v>0</v>
      </c>
      <c r="H7" s="116"/>
      <c r="I7" s="116">
        <v>0</v>
      </c>
      <c r="J7" s="61"/>
      <c r="K7" s="61"/>
      <c r="L7" s="61"/>
      <c r="M7" s="117"/>
      <c r="N7" s="61"/>
    </row>
    <row r="8" spans="1:17" ht="51" x14ac:dyDescent="0.2">
      <c r="A8" s="2" t="s">
        <v>4</v>
      </c>
      <c r="B8" s="118"/>
      <c r="C8" s="85" t="s">
        <v>5</v>
      </c>
      <c r="D8" s="97"/>
      <c r="E8" s="85" t="s">
        <v>6</v>
      </c>
      <c r="F8" s="85"/>
      <c r="G8" s="85" t="s">
        <v>7</v>
      </c>
      <c r="H8" s="85"/>
      <c r="I8" s="85" t="s">
        <v>8</v>
      </c>
      <c r="J8" s="85"/>
      <c r="K8" s="85" t="s">
        <v>9</v>
      </c>
      <c r="L8" s="85" t="s">
        <v>10</v>
      </c>
      <c r="M8" s="119" t="s">
        <v>11</v>
      </c>
      <c r="N8" s="97" t="s">
        <v>12</v>
      </c>
    </row>
    <row r="9" spans="1:17" x14ac:dyDescent="0.2">
      <c r="A9" s="2"/>
      <c r="B9" s="118"/>
      <c r="C9" s="85"/>
      <c r="D9" s="97"/>
      <c r="E9" s="161"/>
      <c r="F9" s="85"/>
      <c r="G9" s="160"/>
      <c r="H9" s="85"/>
      <c r="I9" s="85"/>
      <c r="J9" s="85"/>
      <c r="K9" s="85"/>
      <c r="L9" s="85"/>
      <c r="M9" s="119"/>
      <c r="N9" s="97"/>
    </row>
    <row r="10" spans="1:17" x14ac:dyDescent="0.2">
      <c r="B10" s="120"/>
      <c r="M10" s="121"/>
    </row>
    <row r="11" spans="1:17" x14ac:dyDescent="0.2">
      <c r="A11" t="s">
        <v>13</v>
      </c>
      <c r="B11" s="120"/>
      <c r="C11" s="75">
        <f>E11+G11+I11+K11</f>
        <v>0</v>
      </c>
      <c r="E11" s="162"/>
      <c r="F11" s="123"/>
      <c r="G11" s="123"/>
      <c r="H11" s="75"/>
      <c r="I11" s="75"/>
      <c r="K11" s="75"/>
      <c r="L11" s="75" t="e">
        <f>E11/$E$7</f>
        <v>#DIV/0!</v>
      </c>
      <c r="M11" s="133" t="e">
        <f>C11/$C$7</f>
        <v>#DIV/0!</v>
      </c>
    </row>
    <row r="12" spans="1:17" ht="13.5" thickBot="1" x14ac:dyDescent="0.25">
      <c r="A12" s="3" t="s">
        <v>14</v>
      </c>
      <c r="B12" s="120"/>
      <c r="C12" s="75">
        <f>E12+G12+I12+K12</f>
        <v>0</v>
      </c>
      <c r="E12" s="162"/>
      <c r="F12" s="123"/>
      <c r="G12" s="123"/>
      <c r="H12" s="75"/>
      <c r="I12" s="75"/>
      <c r="K12" s="75"/>
      <c r="L12" s="75" t="e">
        <f>E12/$E$7</f>
        <v>#DIV/0!</v>
      </c>
      <c r="M12" s="133" t="e">
        <f>C12/$C$7</f>
        <v>#DIV/0!</v>
      </c>
    </row>
    <row r="13" spans="1:17" ht="13.5" thickBot="1" x14ac:dyDescent="0.25">
      <c r="A13" s="1" t="s">
        <v>15</v>
      </c>
      <c r="B13" s="120"/>
      <c r="C13" s="74">
        <f>SUM(C11:C12)</f>
        <v>0</v>
      </c>
      <c r="E13" s="163">
        <f>SUM(E11:E12)</f>
        <v>0</v>
      </c>
      <c r="F13" s="164"/>
      <c r="G13" s="163">
        <f>SUM(G11:G12)</f>
        <v>0</v>
      </c>
      <c r="H13" s="106"/>
      <c r="I13" s="74">
        <f>SUM(I11:I12)</f>
        <v>0</v>
      </c>
      <c r="K13" s="74">
        <f>SUM(K11:K12)</f>
        <v>0</v>
      </c>
      <c r="L13" s="138" t="e">
        <f>SUM(L11:L12)</f>
        <v>#DIV/0!</v>
      </c>
      <c r="M13" s="132" t="e">
        <f>SUM(M11:M12)</f>
        <v>#DIV/0!</v>
      </c>
    </row>
    <row r="14" spans="1:17" x14ac:dyDescent="0.2">
      <c r="B14" s="120"/>
      <c r="C14" s="171"/>
      <c r="E14" s="123"/>
      <c r="F14" s="123"/>
      <c r="G14" s="123"/>
      <c r="H14" s="75"/>
      <c r="I14" s="171"/>
      <c r="K14" s="171"/>
      <c r="L14" s="171"/>
      <c r="M14" s="133"/>
    </row>
    <row r="15" spans="1:17" x14ac:dyDescent="0.2">
      <c r="A15" t="s">
        <v>16</v>
      </c>
      <c r="B15" s="122"/>
      <c r="C15" s="75">
        <f>E15+G15+I15+K15</f>
        <v>0</v>
      </c>
      <c r="D15" s="123"/>
      <c r="E15" s="162"/>
      <c r="F15" s="123"/>
      <c r="G15" s="123"/>
      <c r="H15" s="75"/>
      <c r="I15" s="75"/>
      <c r="J15" s="123"/>
      <c r="K15" s="75"/>
      <c r="L15" s="75" t="e">
        <f>E15/$E$7</f>
        <v>#DIV/0!</v>
      </c>
      <c r="M15" s="133" t="e">
        <f t="shared" ref="M15:M16" si="0">C15/$C$7</f>
        <v>#DIV/0!</v>
      </c>
      <c r="N15" s="72"/>
    </row>
    <row r="16" spans="1:17" x14ac:dyDescent="0.2">
      <c r="A16" t="s">
        <v>17</v>
      </c>
      <c r="B16" s="124" t="e">
        <f>C16/C15</f>
        <v>#DIV/0!</v>
      </c>
      <c r="C16" s="75">
        <f>E16+G16+I16+K16</f>
        <v>0</v>
      </c>
      <c r="D16" s="125"/>
      <c r="E16" s="162"/>
      <c r="F16" s="123"/>
      <c r="G16" s="123"/>
      <c r="H16" s="125"/>
      <c r="I16" s="75"/>
      <c r="J16" s="125"/>
      <c r="K16" s="75"/>
      <c r="L16" s="75" t="e">
        <f>E16/$E$7</f>
        <v>#DIV/0!</v>
      </c>
      <c r="M16" s="133" t="e">
        <f t="shared" si="0"/>
        <v>#DIV/0!</v>
      </c>
    </row>
    <row r="17" spans="1:14" x14ac:dyDescent="0.2">
      <c r="A17" t="s">
        <v>18</v>
      </c>
      <c r="B17" s="126"/>
      <c r="C17" s="75">
        <f>E17+G17+I17+K17</f>
        <v>0</v>
      </c>
      <c r="D17" s="123"/>
      <c r="E17" s="123"/>
      <c r="F17" s="123"/>
      <c r="G17" s="123"/>
      <c r="H17" s="75"/>
      <c r="I17" s="75">
        <v>0</v>
      </c>
      <c r="J17" s="123"/>
      <c r="K17" s="75">
        <v>0</v>
      </c>
      <c r="L17" s="75" t="e">
        <f t="shared" ref="L17:L18" si="1">E17/$E$7</f>
        <v>#DIV/0!</v>
      </c>
      <c r="M17" s="133" t="e">
        <f>+E17/#REF!</f>
        <v>#REF!</v>
      </c>
    </row>
    <row r="18" spans="1:14" ht="13.5" thickBot="1" x14ac:dyDescent="0.25">
      <c r="A18" t="s">
        <v>19</v>
      </c>
      <c r="B18" s="126"/>
      <c r="C18" s="75">
        <f>E18+G18+I18+K18</f>
        <v>0</v>
      </c>
      <c r="D18" s="123"/>
      <c r="E18" s="123"/>
      <c r="F18" s="123"/>
      <c r="G18" s="123"/>
      <c r="H18" s="75"/>
      <c r="I18" s="75">
        <v>0</v>
      </c>
      <c r="J18" s="123"/>
      <c r="K18" s="75">
        <v>0</v>
      </c>
      <c r="L18" s="75" t="e">
        <f t="shared" si="1"/>
        <v>#DIV/0!</v>
      </c>
      <c r="M18" s="133" t="e">
        <f>+E18/#REF!</f>
        <v>#REF!</v>
      </c>
    </row>
    <row r="19" spans="1:14" ht="13.5" thickBot="1" x14ac:dyDescent="0.25">
      <c r="A19" s="91" t="s">
        <v>20</v>
      </c>
      <c r="B19" s="120"/>
      <c r="C19" s="74">
        <f>SUM(C15:C18)</f>
        <v>0</v>
      </c>
      <c r="E19" s="163">
        <f>SUM(E15:E18)</f>
        <v>0</v>
      </c>
      <c r="F19" s="164"/>
      <c r="G19" s="163">
        <f>SUM(G15:G18)</f>
        <v>0</v>
      </c>
      <c r="H19" s="106"/>
      <c r="I19" s="74">
        <f>SUM(I15:I18)</f>
        <v>0</v>
      </c>
      <c r="K19" s="74">
        <f>SUM(K15:K18)</f>
        <v>0</v>
      </c>
      <c r="L19" s="138" t="e">
        <f>SUM(L15:L18)</f>
        <v>#DIV/0!</v>
      </c>
      <c r="M19" s="132" t="e">
        <f>SUM(M15:M16)</f>
        <v>#DIV/0!</v>
      </c>
    </row>
    <row r="20" spans="1:14" x14ac:dyDescent="0.2">
      <c r="B20" s="120"/>
      <c r="C20" s="171"/>
      <c r="E20" s="123"/>
      <c r="F20" s="123"/>
      <c r="G20" s="123"/>
      <c r="H20" s="75"/>
      <c r="I20" s="171"/>
      <c r="K20" s="171"/>
      <c r="L20" s="171"/>
      <c r="M20" s="133"/>
    </row>
    <row r="21" spans="1:14" x14ac:dyDescent="0.2">
      <c r="A21" t="s">
        <v>21</v>
      </c>
      <c r="B21" s="124"/>
      <c r="C21" s="75">
        <f t="shared" ref="C21:C51" si="2">E21+G21+I21+K21</f>
        <v>0</v>
      </c>
      <c r="D21" s="127"/>
      <c r="E21" s="162"/>
      <c r="F21" s="123"/>
      <c r="G21" s="123"/>
      <c r="H21" s="75"/>
      <c r="I21" s="75"/>
      <c r="J21" s="127"/>
      <c r="K21" s="75"/>
      <c r="L21" s="75" t="e">
        <f t="shared" ref="L21:L51" si="3">E21/$E$7</f>
        <v>#DIV/0!</v>
      </c>
      <c r="M21" s="133" t="e">
        <f t="shared" ref="M21:M51" si="4">C21/$C$7</f>
        <v>#DIV/0!</v>
      </c>
    </row>
    <row r="22" spans="1:14" x14ac:dyDescent="0.2">
      <c r="A22" t="s">
        <v>22</v>
      </c>
      <c r="B22" s="124"/>
      <c r="C22" s="75">
        <f t="shared" si="2"/>
        <v>0</v>
      </c>
      <c r="E22" s="162"/>
      <c r="F22" s="123"/>
      <c r="G22" s="123"/>
      <c r="H22" s="75"/>
      <c r="I22" s="75"/>
      <c r="K22" s="75"/>
      <c r="L22" s="75" t="e">
        <f t="shared" si="3"/>
        <v>#DIV/0!</v>
      </c>
      <c r="M22" s="133" t="e">
        <f t="shared" si="4"/>
        <v>#DIV/0!</v>
      </c>
    </row>
    <row r="23" spans="1:14" x14ac:dyDescent="0.2">
      <c r="A23" t="s">
        <v>23</v>
      </c>
      <c r="B23" s="124"/>
      <c r="C23" s="75">
        <f t="shared" si="2"/>
        <v>0</v>
      </c>
      <c r="E23" s="162"/>
      <c r="F23" s="123"/>
      <c r="G23" s="123"/>
      <c r="H23" s="75"/>
      <c r="I23" s="75"/>
      <c r="K23" s="75"/>
      <c r="L23" s="75" t="e">
        <f t="shared" si="3"/>
        <v>#DIV/0!</v>
      </c>
      <c r="M23" s="133" t="e">
        <f t="shared" si="4"/>
        <v>#DIV/0!</v>
      </c>
    </row>
    <row r="24" spans="1:14" x14ac:dyDescent="0.2">
      <c r="A24" t="s">
        <v>24</v>
      </c>
      <c r="B24" s="124"/>
      <c r="C24" s="75">
        <f t="shared" si="2"/>
        <v>0</v>
      </c>
      <c r="E24" s="162"/>
      <c r="F24" s="123"/>
      <c r="G24" s="123"/>
      <c r="H24" s="75"/>
      <c r="I24" s="75"/>
      <c r="K24" s="75"/>
      <c r="L24" s="75" t="e">
        <f t="shared" si="3"/>
        <v>#DIV/0!</v>
      </c>
      <c r="M24" s="133" t="e">
        <f t="shared" si="4"/>
        <v>#DIV/0!</v>
      </c>
    </row>
    <row r="25" spans="1:14" x14ac:dyDescent="0.2">
      <c r="A25" t="s">
        <v>25</v>
      </c>
      <c r="B25" s="124"/>
      <c r="C25" s="75">
        <f t="shared" si="2"/>
        <v>0</v>
      </c>
      <c r="E25" s="162"/>
      <c r="F25" s="123"/>
      <c r="G25" s="123"/>
      <c r="H25" s="75"/>
      <c r="I25" s="75"/>
      <c r="K25" s="75"/>
      <c r="L25" s="75" t="e">
        <f t="shared" si="3"/>
        <v>#DIV/0!</v>
      </c>
      <c r="M25" s="133" t="e">
        <f t="shared" si="4"/>
        <v>#DIV/0!</v>
      </c>
      <c r="N25" s="9"/>
    </row>
    <row r="26" spans="1:14" hidden="1" x14ac:dyDescent="0.2">
      <c r="A26" t="s">
        <v>26</v>
      </c>
      <c r="B26" s="120"/>
      <c r="C26" s="75">
        <f t="shared" si="2"/>
        <v>0</v>
      </c>
      <c r="E26" s="162"/>
      <c r="F26" s="123"/>
      <c r="G26" s="123"/>
      <c r="H26" s="75"/>
      <c r="I26" s="75"/>
      <c r="K26" s="75"/>
      <c r="L26" s="75" t="e">
        <f t="shared" si="3"/>
        <v>#DIV/0!</v>
      </c>
      <c r="M26" s="133" t="e">
        <f t="shared" si="4"/>
        <v>#DIV/0!</v>
      </c>
    </row>
    <row r="27" spans="1:14" x14ac:dyDescent="0.2">
      <c r="A27" s="9" t="s">
        <v>27</v>
      </c>
      <c r="B27" s="120"/>
      <c r="C27" s="75">
        <f t="shared" si="2"/>
        <v>0</v>
      </c>
      <c r="E27" s="162"/>
      <c r="F27" s="123"/>
      <c r="G27" s="123"/>
      <c r="H27" s="75"/>
      <c r="I27" s="75"/>
      <c r="K27" s="75"/>
      <c r="L27" s="75" t="e">
        <f t="shared" si="3"/>
        <v>#DIV/0!</v>
      </c>
      <c r="M27" s="133" t="e">
        <f t="shared" si="4"/>
        <v>#DIV/0!</v>
      </c>
    </row>
    <row r="28" spans="1:14" hidden="1" x14ac:dyDescent="0.2">
      <c r="A28" t="s">
        <v>28</v>
      </c>
      <c r="B28" s="120"/>
      <c r="C28" s="75">
        <f t="shared" si="2"/>
        <v>0</v>
      </c>
      <c r="E28" s="162"/>
      <c r="F28" s="123"/>
      <c r="G28" s="123"/>
      <c r="H28" s="75"/>
      <c r="I28" s="75"/>
      <c r="K28" s="75"/>
      <c r="L28" s="75" t="e">
        <f t="shared" si="3"/>
        <v>#DIV/0!</v>
      </c>
      <c r="M28" s="133" t="e">
        <f t="shared" si="4"/>
        <v>#DIV/0!</v>
      </c>
    </row>
    <row r="29" spans="1:14" x14ac:dyDescent="0.2">
      <c r="A29" t="s">
        <v>29</v>
      </c>
      <c r="B29" s="120"/>
      <c r="C29" s="75">
        <f t="shared" si="2"/>
        <v>0</v>
      </c>
      <c r="E29" s="162"/>
      <c r="F29" s="123"/>
      <c r="G29" s="123"/>
      <c r="H29" s="75"/>
      <c r="I29" s="75"/>
      <c r="K29" s="75"/>
      <c r="L29" s="75" t="e">
        <f t="shared" si="3"/>
        <v>#DIV/0!</v>
      </c>
      <c r="M29" s="133" t="e">
        <f t="shared" si="4"/>
        <v>#DIV/0!</v>
      </c>
    </row>
    <row r="30" spans="1:14" x14ac:dyDescent="0.2">
      <c r="A30" t="s">
        <v>30</v>
      </c>
      <c r="B30" s="120"/>
      <c r="C30" s="75">
        <f t="shared" si="2"/>
        <v>0</v>
      </c>
      <c r="E30" s="162"/>
      <c r="F30" s="123"/>
      <c r="G30" s="123"/>
      <c r="H30" s="75"/>
      <c r="I30" s="75"/>
      <c r="K30" s="75"/>
      <c r="L30" s="75" t="e">
        <f t="shared" si="3"/>
        <v>#DIV/0!</v>
      </c>
      <c r="M30" s="133" t="e">
        <f t="shared" si="4"/>
        <v>#DIV/0!</v>
      </c>
    </row>
    <row r="31" spans="1:14" x14ac:dyDescent="0.2">
      <c r="A31" t="s">
        <v>31</v>
      </c>
      <c r="B31" s="120"/>
      <c r="C31" s="75">
        <f t="shared" si="2"/>
        <v>0</v>
      </c>
      <c r="E31" s="162"/>
      <c r="F31" s="123"/>
      <c r="G31" s="123"/>
      <c r="H31" s="75"/>
      <c r="I31" s="75"/>
      <c r="K31" s="75"/>
      <c r="L31" s="75" t="e">
        <f t="shared" si="3"/>
        <v>#DIV/0!</v>
      </c>
      <c r="M31" s="133" t="e">
        <f t="shared" si="4"/>
        <v>#DIV/0!</v>
      </c>
    </row>
    <row r="32" spans="1:14" x14ac:dyDescent="0.2">
      <c r="A32" t="s">
        <v>32</v>
      </c>
      <c r="B32" s="120"/>
      <c r="C32" s="75">
        <f t="shared" si="2"/>
        <v>0</v>
      </c>
      <c r="E32" s="162"/>
      <c r="F32" s="123"/>
      <c r="G32" s="123"/>
      <c r="H32" s="75"/>
      <c r="I32" s="75"/>
      <c r="K32" s="75"/>
      <c r="L32" s="75" t="e">
        <f t="shared" si="3"/>
        <v>#DIV/0!</v>
      </c>
      <c r="M32" s="133" t="e">
        <f t="shared" si="4"/>
        <v>#DIV/0!</v>
      </c>
    </row>
    <row r="33" spans="1:13" x14ac:dyDescent="0.2">
      <c r="A33" t="s">
        <v>33</v>
      </c>
      <c r="B33" s="120"/>
      <c r="C33" s="75">
        <f t="shared" si="2"/>
        <v>0</v>
      </c>
      <c r="E33" s="162"/>
      <c r="F33" s="123"/>
      <c r="G33" s="123"/>
      <c r="H33" s="75"/>
      <c r="I33" s="75"/>
      <c r="K33" s="75"/>
      <c r="L33" s="75" t="e">
        <f t="shared" si="3"/>
        <v>#DIV/0!</v>
      </c>
      <c r="M33" s="133" t="e">
        <f t="shared" si="4"/>
        <v>#DIV/0!</v>
      </c>
    </row>
    <row r="34" spans="1:13" x14ac:dyDescent="0.2">
      <c r="A34" t="s">
        <v>34</v>
      </c>
      <c r="B34" s="120"/>
      <c r="C34" s="75">
        <f t="shared" si="2"/>
        <v>0</v>
      </c>
      <c r="E34" s="162"/>
      <c r="F34" s="123"/>
      <c r="G34" s="123"/>
      <c r="H34" s="75"/>
      <c r="I34" s="75"/>
      <c r="K34" s="75"/>
      <c r="L34" s="75" t="e">
        <f t="shared" si="3"/>
        <v>#DIV/0!</v>
      </c>
      <c r="M34" s="133" t="e">
        <f t="shared" si="4"/>
        <v>#DIV/0!</v>
      </c>
    </row>
    <row r="35" spans="1:13" x14ac:dyDescent="0.2">
      <c r="A35" t="s">
        <v>35</v>
      </c>
      <c r="B35" s="120"/>
      <c r="C35" s="75">
        <f t="shared" si="2"/>
        <v>0</v>
      </c>
      <c r="E35" s="162"/>
      <c r="F35" s="123"/>
      <c r="G35" s="123"/>
      <c r="H35" s="75"/>
      <c r="I35" s="75"/>
      <c r="K35" s="75"/>
      <c r="L35" s="75" t="e">
        <f t="shared" si="3"/>
        <v>#DIV/0!</v>
      </c>
      <c r="M35" s="133" t="e">
        <f t="shared" si="4"/>
        <v>#DIV/0!</v>
      </c>
    </row>
    <row r="36" spans="1:13" ht="12.75" customHeight="1" x14ac:dyDescent="0.2">
      <c r="A36" t="s">
        <v>36</v>
      </c>
      <c r="B36" s="120"/>
      <c r="C36" s="75">
        <f t="shared" si="2"/>
        <v>0</v>
      </c>
      <c r="E36" s="162"/>
      <c r="F36" s="123"/>
      <c r="G36" s="123"/>
      <c r="H36" s="75"/>
      <c r="I36" s="75"/>
      <c r="K36" s="75"/>
      <c r="L36" s="75" t="e">
        <f t="shared" si="3"/>
        <v>#DIV/0!</v>
      </c>
      <c r="M36" s="133" t="e">
        <f t="shared" si="4"/>
        <v>#DIV/0!</v>
      </c>
    </row>
    <row r="37" spans="1:13" ht="12.75" customHeight="1" x14ac:dyDescent="0.2">
      <c r="A37" s="9" t="s">
        <v>37</v>
      </c>
      <c r="B37" s="120"/>
      <c r="C37" s="75">
        <f t="shared" si="2"/>
        <v>0</v>
      </c>
      <c r="E37" s="162"/>
      <c r="F37" s="123"/>
      <c r="G37" s="123"/>
      <c r="H37" s="75"/>
      <c r="I37" s="75"/>
      <c r="K37" s="75"/>
      <c r="L37" s="75" t="e">
        <f t="shared" si="3"/>
        <v>#DIV/0!</v>
      </c>
      <c r="M37" s="133" t="e">
        <f t="shared" si="4"/>
        <v>#DIV/0!</v>
      </c>
    </row>
    <row r="38" spans="1:13" ht="12.75" customHeight="1" x14ac:dyDescent="0.2">
      <c r="A38" s="9" t="s">
        <v>38</v>
      </c>
      <c r="B38" s="120"/>
      <c r="C38" s="75">
        <f t="shared" si="2"/>
        <v>0</v>
      </c>
      <c r="E38" s="162"/>
      <c r="F38" s="123"/>
      <c r="G38" s="123"/>
      <c r="H38" s="75"/>
      <c r="I38" s="75"/>
      <c r="K38" s="75"/>
      <c r="L38" s="75" t="e">
        <f t="shared" si="3"/>
        <v>#DIV/0!</v>
      </c>
      <c r="M38" s="133" t="e">
        <f t="shared" si="4"/>
        <v>#DIV/0!</v>
      </c>
    </row>
    <row r="39" spans="1:13" ht="12.75" customHeight="1" x14ac:dyDescent="0.2">
      <c r="A39" s="9" t="s">
        <v>39</v>
      </c>
      <c r="B39" s="120"/>
      <c r="C39" s="75">
        <f t="shared" si="2"/>
        <v>0</v>
      </c>
      <c r="E39" s="162"/>
      <c r="F39" s="123"/>
      <c r="G39" s="123"/>
      <c r="H39" s="75"/>
      <c r="I39" s="75"/>
      <c r="K39" s="75"/>
      <c r="L39" s="75" t="e">
        <f t="shared" si="3"/>
        <v>#DIV/0!</v>
      </c>
      <c r="M39" s="133" t="e">
        <f t="shared" si="4"/>
        <v>#DIV/0!</v>
      </c>
    </row>
    <row r="40" spans="1:13" ht="12.75" customHeight="1" x14ac:dyDescent="0.2">
      <c r="A40" s="9" t="s">
        <v>40</v>
      </c>
      <c r="B40" s="120"/>
      <c r="C40" s="75">
        <f t="shared" si="2"/>
        <v>0</v>
      </c>
      <c r="E40" s="162"/>
      <c r="F40" s="123"/>
      <c r="G40" s="123"/>
      <c r="H40" s="75"/>
      <c r="I40" s="75"/>
      <c r="K40" s="75"/>
      <c r="L40" s="75" t="e">
        <f t="shared" si="3"/>
        <v>#DIV/0!</v>
      </c>
      <c r="M40" s="133" t="e">
        <f t="shared" si="4"/>
        <v>#DIV/0!</v>
      </c>
    </row>
    <row r="41" spans="1:13" ht="12.75" customHeight="1" x14ac:dyDescent="0.2">
      <c r="A41" s="9" t="s">
        <v>41</v>
      </c>
      <c r="B41" s="120"/>
      <c r="C41" s="75">
        <f t="shared" si="2"/>
        <v>0</v>
      </c>
      <c r="E41" s="162"/>
      <c r="F41" s="123"/>
      <c r="G41" s="123"/>
      <c r="H41" s="75"/>
      <c r="I41" s="75"/>
      <c r="K41" s="75"/>
      <c r="L41" s="75" t="e">
        <f t="shared" si="3"/>
        <v>#DIV/0!</v>
      </c>
      <c r="M41" s="133" t="e">
        <f t="shared" si="4"/>
        <v>#DIV/0!</v>
      </c>
    </row>
    <row r="42" spans="1:13" ht="12.75" customHeight="1" x14ac:dyDescent="0.2">
      <c r="A42" s="9" t="s">
        <v>42</v>
      </c>
      <c r="B42" s="120"/>
      <c r="C42" s="75">
        <f t="shared" si="2"/>
        <v>0</v>
      </c>
      <c r="E42" s="162"/>
      <c r="F42" s="123"/>
      <c r="G42" s="123"/>
      <c r="H42" s="75"/>
      <c r="I42" s="75"/>
      <c r="K42" s="75"/>
      <c r="L42" s="75" t="e">
        <f t="shared" si="3"/>
        <v>#DIV/0!</v>
      </c>
      <c r="M42" s="133" t="e">
        <f t="shared" si="4"/>
        <v>#DIV/0!</v>
      </c>
    </row>
    <row r="43" spans="1:13" ht="12.75" customHeight="1" x14ac:dyDescent="0.2">
      <c r="A43" s="9" t="s">
        <v>43</v>
      </c>
      <c r="B43" s="120"/>
      <c r="C43" s="75">
        <f t="shared" si="2"/>
        <v>0</v>
      </c>
      <c r="E43" s="162"/>
      <c r="F43" s="123"/>
      <c r="G43" s="123"/>
      <c r="H43" s="75"/>
      <c r="I43" s="75"/>
      <c r="K43" s="75"/>
      <c r="L43" s="75" t="e">
        <f t="shared" si="3"/>
        <v>#DIV/0!</v>
      </c>
      <c r="M43" s="133" t="e">
        <f t="shared" si="4"/>
        <v>#DIV/0!</v>
      </c>
    </row>
    <row r="44" spans="1:13" x14ac:dyDescent="0.2">
      <c r="A44" s="9" t="s">
        <v>44</v>
      </c>
      <c r="B44" s="120"/>
      <c r="C44" s="75">
        <f t="shared" si="2"/>
        <v>0</v>
      </c>
      <c r="E44" s="162"/>
      <c r="F44" s="123"/>
      <c r="G44" s="123"/>
      <c r="I44" s="107"/>
      <c r="K44" s="107"/>
      <c r="L44" s="75" t="e">
        <f t="shared" si="3"/>
        <v>#DIV/0!</v>
      </c>
      <c r="M44" s="133" t="e">
        <f t="shared" si="4"/>
        <v>#DIV/0!</v>
      </c>
    </row>
    <row r="45" spans="1:13" x14ac:dyDescent="0.2">
      <c r="A45" s="9" t="s">
        <v>45</v>
      </c>
      <c r="B45" s="120"/>
      <c r="C45" s="75">
        <f t="shared" si="2"/>
        <v>0</v>
      </c>
      <c r="E45" s="162"/>
      <c r="F45" s="123"/>
      <c r="G45" s="123"/>
      <c r="H45" s="75"/>
      <c r="I45" s="75"/>
      <c r="K45" s="75"/>
      <c r="L45" s="75" t="e">
        <f t="shared" si="3"/>
        <v>#DIV/0!</v>
      </c>
      <c r="M45" s="133" t="e">
        <f t="shared" si="4"/>
        <v>#DIV/0!</v>
      </c>
    </row>
    <row r="46" spans="1:13" x14ac:dyDescent="0.2">
      <c r="A46" t="s">
        <v>46</v>
      </c>
      <c r="B46" s="120"/>
      <c r="C46" s="75">
        <f t="shared" si="2"/>
        <v>0</v>
      </c>
      <c r="E46" s="162"/>
      <c r="F46" s="123"/>
      <c r="G46" s="123"/>
      <c r="H46" s="75"/>
      <c r="I46" s="75"/>
      <c r="K46" s="75"/>
      <c r="L46" s="75" t="e">
        <f t="shared" si="3"/>
        <v>#DIV/0!</v>
      </c>
      <c r="M46" s="133" t="e">
        <f t="shared" si="4"/>
        <v>#DIV/0!</v>
      </c>
    </row>
    <row r="47" spans="1:13" x14ac:dyDescent="0.2">
      <c r="A47" t="s">
        <v>47</v>
      </c>
      <c r="B47" s="120"/>
      <c r="C47" s="75">
        <f t="shared" si="2"/>
        <v>0</v>
      </c>
      <c r="E47" s="162"/>
      <c r="F47" s="123"/>
      <c r="G47" s="123"/>
      <c r="H47" s="75"/>
      <c r="I47" s="75"/>
      <c r="K47" s="75"/>
      <c r="L47" s="75" t="e">
        <f t="shared" si="3"/>
        <v>#DIV/0!</v>
      </c>
      <c r="M47" s="133" t="e">
        <f t="shared" si="4"/>
        <v>#DIV/0!</v>
      </c>
    </row>
    <row r="48" spans="1:13" x14ac:dyDescent="0.2">
      <c r="A48" t="s">
        <v>48</v>
      </c>
      <c r="B48" s="120"/>
      <c r="C48" s="75">
        <f t="shared" si="2"/>
        <v>0</v>
      </c>
      <c r="E48" s="162"/>
      <c r="F48" s="123"/>
      <c r="G48" s="123"/>
      <c r="H48" s="75"/>
      <c r="I48" s="75"/>
      <c r="K48" s="75"/>
      <c r="L48" s="75" t="e">
        <f t="shared" si="3"/>
        <v>#DIV/0!</v>
      </c>
      <c r="M48" s="133" t="e">
        <f t="shared" si="4"/>
        <v>#DIV/0!</v>
      </c>
    </row>
    <row r="49" spans="1:14" x14ac:dyDescent="0.2">
      <c r="A49" s="9" t="s">
        <v>49</v>
      </c>
      <c r="B49" s="128"/>
      <c r="C49" s="75">
        <f t="shared" si="2"/>
        <v>0</v>
      </c>
      <c r="D49" s="129"/>
      <c r="E49" s="162"/>
      <c r="F49" s="123"/>
      <c r="G49" s="123"/>
      <c r="H49" s="75"/>
      <c r="I49" s="75"/>
      <c r="J49" s="129"/>
      <c r="K49" s="75"/>
      <c r="L49" s="75" t="e">
        <f t="shared" si="3"/>
        <v>#DIV/0!</v>
      </c>
      <c r="M49" s="133" t="e">
        <f t="shared" si="4"/>
        <v>#DIV/0!</v>
      </c>
    </row>
    <row r="50" spans="1:14" x14ac:dyDescent="0.2">
      <c r="A50" s="9" t="s">
        <v>50</v>
      </c>
      <c r="B50" s="128"/>
      <c r="C50" s="75">
        <f t="shared" si="2"/>
        <v>0</v>
      </c>
      <c r="D50" s="129"/>
      <c r="E50" s="162"/>
      <c r="F50" s="123"/>
      <c r="G50" s="123"/>
      <c r="H50" s="75"/>
      <c r="I50" s="75"/>
      <c r="J50" s="129"/>
      <c r="K50" s="75"/>
      <c r="L50" s="75" t="e">
        <f t="shared" si="3"/>
        <v>#DIV/0!</v>
      </c>
      <c r="M50" s="133" t="e">
        <f t="shared" si="4"/>
        <v>#DIV/0!</v>
      </c>
    </row>
    <row r="51" spans="1:14" ht="13.5" thickBot="1" x14ac:dyDescent="0.25">
      <c r="A51" s="3" t="s">
        <v>51</v>
      </c>
      <c r="B51" s="130" t="e">
        <f>C51/C52</f>
        <v>#DIV/0!</v>
      </c>
      <c r="C51" s="75">
        <f t="shared" si="2"/>
        <v>0</v>
      </c>
      <c r="D51" s="131"/>
      <c r="E51" s="162"/>
      <c r="F51" s="123"/>
      <c r="G51" s="123"/>
      <c r="H51" s="75"/>
      <c r="I51" s="75"/>
      <c r="J51" s="131"/>
      <c r="K51" s="75"/>
      <c r="L51" s="75" t="e">
        <f t="shared" si="3"/>
        <v>#DIV/0!</v>
      </c>
      <c r="M51" s="133" t="e">
        <f t="shared" si="4"/>
        <v>#DIV/0!</v>
      </c>
    </row>
    <row r="52" spans="1:14" ht="13.5" thickBot="1" x14ac:dyDescent="0.25">
      <c r="A52" s="1" t="s">
        <v>52</v>
      </c>
      <c r="B52" s="130"/>
      <c r="C52" s="74">
        <f>SUM(C21:C51)</f>
        <v>0</v>
      </c>
      <c r="D52" s="131"/>
      <c r="E52" s="163">
        <f>SUM(E21:E51)</f>
        <v>0</v>
      </c>
      <c r="F52" s="164"/>
      <c r="G52" s="163">
        <f>SUM(G21:G51)</f>
        <v>0</v>
      </c>
      <c r="H52" s="106"/>
      <c r="I52" s="74">
        <f>SUM(I21:I51)</f>
        <v>0</v>
      </c>
      <c r="J52" s="131"/>
      <c r="K52" s="74">
        <f>SUM(K21:K51)</f>
        <v>0</v>
      </c>
      <c r="L52" s="139" t="e">
        <f>SUM(L21:L51)</f>
        <v>#DIV/0!</v>
      </c>
      <c r="M52" s="132" t="e">
        <f>SUM(M21:M51)</f>
        <v>#DIV/0!</v>
      </c>
    </row>
    <row r="53" spans="1:14" ht="13.5" thickBot="1" x14ac:dyDescent="0.25">
      <c r="B53" s="120"/>
      <c r="C53" s="171"/>
      <c r="E53" s="123"/>
      <c r="F53" s="123"/>
      <c r="G53" s="123"/>
      <c r="H53" s="75"/>
      <c r="I53" s="171"/>
      <c r="K53" s="171"/>
      <c r="L53" s="107"/>
      <c r="M53" s="133"/>
    </row>
    <row r="54" spans="1:14" ht="13.5" thickBot="1" x14ac:dyDescent="0.25">
      <c r="A54" s="1" t="s">
        <v>53</v>
      </c>
      <c r="B54" s="120"/>
      <c r="C54" s="74">
        <f>+C13+C19+C52</f>
        <v>0</v>
      </c>
      <c r="E54" s="163">
        <f>+E13+E19+E52</f>
        <v>0</v>
      </c>
      <c r="F54" s="164"/>
      <c r="G54" s="163">
        <f>+G13+G19+G52</f>
        <v>0</v>
      </c>
      <c r="H54" s="106"/>
      <c r="I54" s="74">
        <f>+I13+I19+I52</f>
        <v>0</v>
      </c>
      <c r="K54" s="74">
        <f>+K13+K19+K52</f>
        <v>0</v>
      </c>
      <c r="L54" s="139" t="e">
        <f>L13+L19+L52</f>
        <v>#DIV/0!</v>
      </c>
      <c r="M54" s="132" t="e">
        <f>M13+M19+M52</f>
        <v>#DIV/0!</v>
      </c>
    </row>
    <row r="55" spans="1:14" x14ac:dyDescent="0.2">
      <c r="B55" s="120"/>
      <c r="C55" s="13"/>
      <c r="E55" s="123"/>
      <c r="F55" s="123"/>
      <c r="G55" s="123"/>
      <c r="H55" s="13"/>
      <c r="I55" s="13"/>
      <c r="K55" s="13"/>
      <c r="L55" s="13"/>
      <c r="M55" s="140"/>
    </row>
    <row r="56" spans="1:14" x14ac:dyDescent="0.2">
      <c r="A56" t="s">
        <v>54</v>
      </c>
      <c r="B56" s="120"/>
      <c r="C56" s="75">
        <f>E56+G56+I56+K56</f>
        <v>0</v>
      </c>
      <c r="E56" s="162"/>
      <c r="F56" s="123"/>
      <c r="G56" s="123"/>
      <c r="H56" s="75"/>
      <c r="I56" s="75"/>
      <c r="K56" s="75"/>
      <c r="L56" s="75" t="e">
        <f>E56/$E$7</f>
        <v>#DIV/0!</v>
      </c>
      <c r="M56" s="133" t="e">
        <f t="shared" ref="M56:M58" si="5">C56/$C$7</f>
        <v>#DIV/0!</v>
      </c>
    </row>
    <row r="57" spans="1:14" x14ac:dyDescent="0.2">
      <c r="A57" s="9" t="s">
        <v>55</v>
      </c>
      <c r="B57" s="134" t="e">
        <f>C57/C54</f>
        <v>#DIV/0!</v>
      </c>
      <c r="C57" s="75">
        <f>E57+G57+I57+K57</f>
        <v>0</v>
      </c>
      <c r="D57" s="98"/>
      <c r="E57" s="162"/>
      <c r="F57" s="123"/>
      <c r="G57" s="123"/>
      <c r="H57" s="75"/>
      <c r="I57" s="75"/>
      <c r="J57" s="98"/>
      <c r="K57" s="75"/>
      <c r="L57" s="75" t="e">
        <f>E57/$E$7</f>
        <v>#DIV/0!</v>
      </c>
      <c r="M57" s="133" t="e">
        <f t="shared" si="5"/>
        <v>#DIV/0!</v>
      </c>
    </row>
    <row r="58" spans="1:14" x14ac:dyDescent="0.2">
      <c r="A58" s="9" t="s">
        <v>56</v>
      </c>
      <c r="B58" s="134" t="e">
        <f>C58/C54</f>
        <v>#DIV/0!</v>
      </c>
      <c r="C58" s="75">
        <f>E58+G58+I58+K58</f>
        <v>0</v>
      </c>
      <c r="D58" s="98"/>
      <c r="E58" s="162"/>
      <c r="F58" s="123"/>
      <c r="G58" s="123"/>
      <c r="H58" s="75"/>
      <c r="I58" s="75"/>
      <c r="J58" s="98"/>
      <c r="K58" s="75"/>
      <c r="L58" s="75" t="e">
        <f>E58/$E$7</f>
        <v>#DIV/0!</v>
      </c>
      <c r="M58" s="133" t="e">
        <f t="shared" si="5"/>
        <v>#DIV/0!</v>
      </c>
      <c r="N58" s="13"/>
    </row>
    <row r="59" spans="1:14" ht="13.5" thickBot="1" x14ac:dyDescent="0.25">
      <c r="B59" s="120"/>
      <c r="C59" s="13"/>
      <c r="E59" s="123"/>
      <c r="F59" s="123"/>
      <c r="G59" s="123"/>
      <c r="H59" s="13"/>
      <c r="I59" s="13"/>
      <c r="K59" s="13"/>
      <c r="L59" s="13"/>
      <c r="M59" s="140"/>
    </row>
    <row r="60" spans="1:14" ht="13.5" thickBot="1" x14ac:dyDescent="0.25">
      <c r="A60" s="1" t="s">
        <v>57</v>
      </c>
      <c r="B60" s="15"/>
      <c r="C60" s="135">
        <f>SUM(C54:C58)</f>
        <v>0</v>
      </c>
      <c r="D60" s="3"/>
      <c r="E60" s="165">
        <f>SUM(E54:E58)</f>
        <v>0</v>
      </c>
      <c r="F60" s="166"/>
      <c r="G60" s="165">
        <f>SUM(G54:G58)</f>
        <v>0</v>
      </c>
      <c r="H60" s="136"/>
      <c r="I60" s="135">
        <f>SUM(I54:I58)</f>
        <v>0</v>
      </c>
      <c r="J60" s="3"/>
      <c r="K60" s="135">
        <f>SUM(K54:K58)</f>
        <v>0</v>
      </c>
      <c r="L60" s="141" t="e">
        <f>SUM(L54:L58)</f>
        <v>#DIV/0!</v>
      </c>
      <c r="M60" s="132" t="e">
        <f>SUM(M54:M58)</f>
        <v>#DIV/0!</v>
      </c>
    </row>
    <row r="61" spans="1:14" x14ac:dyDescent="0.2">
      <c r="C61" s="172"/>
      <c r="E61" s="162"/>
      <c r="F61" s="162"/>
      <c r="G61" s="162"/>
      <c r="H61" s="13"/>
      <c r="I61" s="172"/>
      <c r="J61" s="13"/>
      <c r="K61" s="172"/>
      <c r="L61" s="172"/>
    </row>
    <row r="62" spans="1:14" x14ac:dyDescent="0.2">
      <c r="A62" t="s">
        <v>58</v>
      </c>
      <c r="C62" s="13"/>
      <c r="E62" s="167"/>
      <c r="F62" s="167"/>
      <c r="G62" s="167"/>
      <c r="H62" s="13"/>
      <c r="I62" s="13"/>
      <c r="K62" s="13"/>
      <c r="L62" s="13"/>
      <c r="M62" s="61"/>
    </row>
    <row r="63" spans="1:14" x14ac:dyDescent="0.2">
      <c r="C63" s="13"/>
      <c r="E63" s="167"/>
      <c r="F63" s="167"/>
      <c r="G63" s="167"/>
      <c r="H63" s="13"/>
      <c r="I63" s="13"/>
      <c r="K63" s="13"/>
      <c r="L63" s="13"/>
      <c r="M63" s="13"/>
    </row>
    <row r="64" spans="1:14" x14ac:dyDescent="0.2">
      <c r="A64" t="s">
        <v>59</v>
      </c>
      <c r="C64" s="13"/>
      <c r="E64" s="167"/>
      <c r="F64" s="167"/>
      <c r="G64" s="167"/>
      <c r="I64" s="13"/>
      <c r="K64" s="13"/>
      <c r="L64" s="13"/>
      <c r="M64" s="13"/>
    </row>
    <row r="65" spans="1:13" x14ac:dyDescent="0.2">
      <c r="A65" t="s">
        <v>60</v>
      </c>
      <c r="C65" s="13"/>
      <c r="E65" s="167"/>
      <c r="F65" s="167"/>
      <c r="G65" s="167"/>
      <c r="I65" s="13"/>
      <c r="K65" s="13"/>
      <c r="L65" s="13"/>
      <c r="M65" s="13"/>
    </row>
    <row r="66" spans="1:13" x14ac:dyDescent="0.2">
      <c r="A66" s="12" t="s">
        <v>61</v>
      </c>
      <c r="C66" s="13">
        <f>-C13</f>
        <v>0</v>
      </c>
      <c r="E66" s="167"/>
      <c r="F66" s="167"/>
      <c r="G66" s="167"/>
      <c r="I66" s="13"/>
      <c r="K66" s="13"/>
      <c r="L66" s="13"/>
      <c r="M66" s="12"/>
    </row>
    <row r="67" spans="1:13" x14ac:dyDescent="0.2">
      <c r="A67" s="12" t="s">
        <v>62</v>
      </c>
      <c r="C67" s="13">
        <f>-SUM(C57:C58)</f>
        <v>0</v>
      </c>
      <c r="E67" s="167"/>
      <c r="F67" s="167"/>
      <c r="G67" s="167"/>
      <c r="I67" s="13"/>
      <c r="K67" s="13"/>
      <c r="L67" s="13"/>
      <c r="M67" s="13"/>
    </row>
    <row r="68" spans="1:13" x14ac:dyDescent="0.2">
      <c r="A68" s="12" t="s">
        <v>63</v>
      </c>
      <c r="C68" s="170">
        <f>-C56</f>
        <v>0</v>
      </c>
      <c r="I68" s="13"/>
      <c r="K68" s="13"/>
      <c r="L68" s="13"/>
      <c r="M68" s="13"/>
    </row>
    <row r="69" spans="1:13" x14ac:dyDescent="0.2">
      <c r="A69" s="27" t="s">
        <v>64</v>
      </c>
      <c r="C69" s="13">
        <f>C60+SUM(C66:C68)</f>
        <v>0</v>
      </c>
      <c r="I69" s="13"/>
      <c r="J69" s="98"/>
      <c r="K69" s="13"/>
      <c r="L69" s="13"/>
    </row>
    <row r="70" spans="1:13" x14ac:dyDescent="0.2">
      <c r="C70" s="13"/>
      <c r="E70" s="100"/>
      <c r="F70" s="100"/>
      <c r="G70" s="100"/>
      <c r="H70" s="100"/>
      <c r="I70" s="13"/>
      <c r="J70" s="98"/>
      <c r="K70" s="13"/>
      <c r="L70" s="13"/>
      <c r="M70" s="108"/>
    </row>
    <row r="71" spans="1:13" x14ac:dyDescent="0.2">
      <c r="A71" s="12" t="s">
        <v>65</v>
      </c>
      <c r="B71" s="98">
        <v>0.15</v>
      </c>
      <c r="C71" s="13">
        <f>IF(C68&gt;3000000,(3000000*$B$71),(C69*B71))</f>
        <v>0</v>
      </c>
      <c r="I71" s="13"/>
      <c r="J71" s="98"/>
      <c r="K71" s="13"/>
      <c r="L71" s="13"/>
    </row>
    <row r="72" spans="1:13" x14ac:dyDescent="0.2">
      <c r="A72" s="12" t="s">
        <v>66</v>
      </c>
      <c r="B72" s="131">
        <v>0.125</v>
      </c>
      <c r="C72" s="13">
        <f>(IF(C69&lt;3000000,0,(IF(C69&gt;5000000,(2000000*B72),(C69-3000000)*B72))))</f>
        <v>0</v>
      </c>
      <c r="I72" s="13"/>
      <c r="J72" s="98"/>
      <c r="K72" s="13"/>
      <c r="L72" s="13"/>
    </row>
    <row r="73" spans="1:13" x14ac:dyDescent="0.2">
      <c r="A73" s="12" t="s">
        <v>67</v>
      </c>
      <c r="B73" s="98">
        <v>0.1</v>
      </c>
      <c r="C73" s="13">
        <f>IF(C69&lt;5000000,0,(C69-5000000)*B73)</f>
        <v>0</v>
      </c>
      <c r="E73" s="13"/>
      <c r="F73" s="13"/>
      <c r="G73" s="13"/>
      <c r="H73" s="13"/>
      <c r="I73" s="13"/>
      <c r="K73" s="13"/>
      <c r="L73" s="13"/>
    </row>
    <row r="74" spans="1:13" x14ac:dyDescent="0.2">
      <c r="A74" s="12" t="s">
        <v>68</v>
      </c>
      <c r="B74" s="98">
        <v>0.05</v>
      </c>
      <c r="C74" s="170">
        <f>(C14*B74)</f>
        <v>0</v>
      </c>
      <c r="I74" s="13"/>
      <c r="K74" s="13"/>
      <c r="L74" s="13"/>
      <c r="M74" s="13"/>
    </row>
    <row r="75" spans="1:13" x14ac:dyDescent="0.2">
      <c r="A75" t="s">
        <v>69</v>
      </c>
      <c r="C75" s="13">
        <f>SUM(C71:C74)</f>
        <v>0</v>
      </c>
      <c r="I75" s="13"/>
      <c r="K75" s="13"/>
      <c r="L75" s="13"/>
      <c r="M75" s="13"/>
    </row>
    <row r="76" spans="1:13" x14ac:dyDescent="0.2">
      <c r="A76" t="s">
        <v>70</v>
      </c>
      <c r="C76" s="13">
        <f>(C57+C58+C48)</f>
        <v>0</v>
      </c>
    </row>
    <row r="77" spans="1:13" x14ac:dyDescent="0.2">
      <c r="A77" s="12" t="s">
        <v>71</v>
      </c>
      <c r="C77" s="13">
        <f>C75-C76</f>
        <v>0</v>
      </c>
    </row>
  </sheetData>
  <customSheetViews>
    <customSheetView guid="{39C0FFE9-C671-44BB-B6D5-EEBEC2C53D52}" scale="75" showPageBreaks="1" fitToPage="1" printArea="1" hiddenColumns="1" view="pageBreakPreview" showRuler="0" topLeftCell="A41">
      <selection activeCell="I68" sqref="I68"/>
      <pageMargins left="0" right="0" top="0" bottom="0" header="0" footer="0"/>
      <printOptions horizontalCentered="1"/>
      <pageSetup scale="80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2">
    <mergeCell ref="A5:M5"/>
    <mergeCell ref="B6:I6"/>
  </mergeCells>
  <phoneticPr fontId="0" type="noConversion"/>
  <printOptions horizontalCentered="1"/>
  <pageMargins left="0.2" right="0.2" top="0.5" bottom="0.5" header="0.5" footer="0.5"/>
  <pageSetup scale="55" orientation="landscape" r:id="rId2"/>
  <headerFooter alignWithMargins="0">
    <oddHeader>&amp;C&amp;"Arial,Bold"&amp;11Attachment 1
Project Sources and Uses</oddHeader>
    <oddFooter>&amp;C&amp;A&amp;R&amp;8Revised October 2000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zoomScaleNormal="100" zoomScaleSheetLayoutView="75" workbookViewId="0">
      <selection activeCell="H33" sqref="H33"/>
    </sheetView>
  </sheetViews>
  <sheetFormatPr defaultRowHeight="12.75" x14ac:dyDescent="0.2"/>
  <cols>
    <col min="1" max="1" width="28.7109375" customWidth="1"/>
    <col min="2" max="3" width="16.28515625" customWidth="1"/>
    <col min="4" max="5" width="14.85546875" customWidth="1"/>
    <col min="6" max="7" width="16.140625" customWidth="1"/>
    <col min="8" max="8" width="11.140625" bestFit="1" customWidth="1"/>
    <col min="9" max="9" width="16.140625" bestFit="1" customWidth="1"/>
    <col min="11" max="11" width="13.28515625" customWidth="1"/>
    <col min="12" max="12" width="10.42578125" customWidth="1"/>
    <col min="13" max="13" width="11.140625" customWidth="1"/>
  </cols>
  <sheetData>
    <row r="1" spans="1:12" x14ac:dyDescent="0.2">
      <c r="A1" s="2"/>
      <c r="B1" s="192"/>
      <c r="C1" s="193"/>
      <c r="D1" s="193"/>
      <c r="E1" s="193"/>
      <c r="F1" s="193"/>
      <c r="G1" s="195"/>
    </row>
    <row r="2" spans="1:12" x14ac:dyDescent="0.2">
      <c r="A2" s="2"/>
      <c r="B2" s="105" t="s">
        <v>72</v>
      </c>
      <c r="C2" s="97"/>
      <c r="D2" s="97"/>
      <c r="E2" s="97"/>
      <c r="F2" s="97"/>
      <c r="G2" s="159"/>
    </row>
    <row r="3" spans="1:12" ht="45.75" customHeight="1" x14ac:dyDescent="0.2">
      <c r="B3" s="142" t="s">
        <v>5</v>
      </c>
      <c r="C3" s="85"/>
      <c r="D3" s="85" t="str">
        <f>Uses!$E$8</f>
        <v>Affordable Units Below 80% AMI*</v>
      </c>
      <c r="E3" s="85" t="str">
        <f>Uses!$G$8</f>
        <v>Affordable Units over 80% of AMI</v>
      </c>
      <c r="F3" s="85" t="str">
        <f>Uses!$I$8</f>
        <v>Market Rate</v>
      </c>
      <c r="G3" s="119" t="str">
        <f>Uses!$K$8</f>
        <v>Commercial</v>
      </c>
      <c r="H3" s="97"/>
      <c r="I3" s="97"/>
      <c r="K3" s="97"/>
      <c r="L3" s="97"/>
    </row>
    <row r="4" spans="1:12" x14ac:dyDescent="0.2">
      <c r="A4" s="2" t="s">
        <v>73</v>
      </c>
      <c r="B4" s="118"/>
      <c r="C4" s="2"/>
      <c r="D4" s="2"/>
      <c r="E4" s="2"/>
      <c r="F4" s="2"/>
      <c r="G4" s="143"/>
      <c r="H4" s="173" t="s">
        <v>74</v>
      </c>
      <c r="I4" s="11" t="s">
        <v>75</v>
      </c>
    </row>
    <row r="5" spans="1:12" x14ac:dyDescent="0.2">
      <c r="A5" s="2"/>
      <c r="B5" s="118"/>
      <c r="C5" s="2"/>
      <c r="D5" s="2"/>
      <c r="E5" s="2"/>
      <c r="F5" s="2"/>
      <c r="G5" s="143"/>
    </row>
    <row r="6" spans="1:12" x14ac:dyDescent="0.2">
      <c r="A6" s="9" t="s">
        <v>76</v>
      </c>
      <c r="B6" s="144">
        <f t="shared" ref="B6:B14" si="0">SUM(D6:G6)</f>
        <v>0</v>
      </c>
      <c r="C6" s="111"/>
      <c r="D6" s="84"/>
      <c r="E6" s="84"/>
      <c r="F6" s="84"/>
      <c r="G6" s="145"/>
      <c r="H6" s="101">
        <v>0</v>
      </c>
      <c r="I6" s="102">
        <v>0</v>
      </c>
      <c r="K6" s="103"/>
      <c r="L6" s="9"/>
    </row>
    <row r="7" spans="1:12" x14ac:dyDescent="0.2">
      <c r="A7" s="9" t="s">
        <v>77</v>
      </c>
      <c r="B7" s="144">
        <f t="shared" si="0"/>
        <v>0</v>
      </c>
      <c r="C7" s="111"/>
      <c r="D7" s="84"/>
      <c r="E7" s="84"/>
      <c r="F7" s="84"/>
      <c r="G7" s="145"/>
      <c r="H7" s="112"/>
      <c r="I7" s="113"/>
      <c r="K7" s="114"/>
      <c r="L7" s="9"/>
    </row>
    <row r="8" spans="1:12" ht="14.25" customHeight="1" x14ac:dyDescent="0.2">
      <c r="A8" s="9" t="s">
        <v>78</v>
      </c>
      <c r="B8" s="144">
        <f t="shared" si="0"/>
        <v>0</v>
      </c>
      <c r="C8" s="111"/>
      <c r="D8" s="84"/>
      <c r="E8" s="168"/>
      <c r="F8" s="168"/>
      <c r="G8" s="169"/>
      <c r="H8" s="112"/>
      <c r="I8" s="113"/>
      <c r="K8" s="114"/>
      <c r="L8" s="9"/>
    </row>
    <row r="9" spans="1:12" x14ac:dyDescent="0.2">
      <c r="A9" s="9" t="s">
        <v>79</v>
      </c>
      <c r="B9" s="144">
        <f t="shared" si="0"/>
        <v>0</v>
      </c>
      <c r="C9" s="111"/>
      <c r="D9" s="84"/>
      <c r="E9" s="84"/>
      <c r="F9" s="84"/>
      <c r="G9" s="145"/>
      <c r="H9" s="112"/>
      <c r="I9" s="113"/>
      <c r="K9" s="114"/>
      <c r="L9" s="9"/>
    </row>
    <row r="10" spans="1:12" x14ac:dyDescent="0.2">
      <c r="A10" s="9" t="s">
        <v>79</v>
      </c>
      <c r="B10" s="144">
        <f t="shared" si="0"/>
        <v>0</v>
      </c>
      <c r="C10" s="111"/>
      <c r="D10" s="84"/>
      <c r="E10" s="84"/>
      <c r="F10" s="84"/>
      <c r="G10" s="145"/>
      <c r="H10" s="112"/>
      <c r="I10" s="113"/>
      <c r="K10" s="114"/>
      <c r="L10" s="9"/>
    </row>
    <row r="11" spans="1:12" x14ac:dyDescent="0.2">
      <c r="A11" s="9" t="s">
        <v>79</v>
      </c>
      <c r="B11" s="144">
        <f t="shared" si="0"/>
        <v>0</v>
      </c>
      <c r="C11" s="111"/>
      <c r="D11" s="84"/>
      <c r="E11" s="84"/>
      <c r="F11" s="84"/>
      <c r="G11" s="145"/>
      <c r="H11" s="112"/>
      <c r="I11" s="113"/>
      <c r="K11" s="114"/>
      <c r="L11" s="9"/>
    </row>
    <row r="12" spans="1:12" x14ac:dyDescent="0.2">
      <c r="A12" s="9" t="s">
        <v>79</v>
      </c>
      <c r="B12" s="144">
        <f t="shared" si="0"/>
        <v>0</v>
      </c>
      <c r="C12" s="111"/>
      <c r="D12" s="84"/>
      <c r="E12" s="84"/>
      <c r="F12" s="84"/>
      <c r="G12" s="145"/>
      <c r="H12" s="112"/>
      <c r="I12" s="113"/>
      <c r="K12" s="114"/>
      <c r="L12" s="9"/>
    </row>
    <row r="13" spans="1:12" x14ac:dyDescent="0.2">
      <c r="A13" s="9" t="s">
        <v>79</v>
      </c>
      <c r="B13" s="144">
        <f t="shared" si="0"/>
        <v>0</v>
      </c>
      <c r="C13" s="111"/>
      <c r="D13" s="84"/>
      <c r="E13" s="84"/>
      <c r="F13" s="84"/>
      <c r="G13" s="145"/>
      <c r="H13" s="112"/>
      <c r="I13" s="113"/>
      <c r="K13" s="114"/>
      <c r="L13" s="9"/>
    </row>
    <row r="14" spans="1:12" x14ac:dyDescent="0.2">
      <c r="A14" s="9" t="s">
        <v>79</v>
      </c>
      <c r="B14" s="144">
        <f t="shared" si="0"/>
        <v>0</v>
      </c>
      <c r="C14" s="111"/>
      <c r="D14" s="111"/>
      <c r="E14" s="111"/>
      <c r="F14" s="111"/>
      <c r="G14" s="146"/>
      <c r="H14" s="112"/>
      <c r="I14" s="113"/>
      <c r="K14" s="114"/>
      <c r="L14" s="9"/>
    </row>
    <row r="15" spans="1:12" s="9" customFormat="1" x14ac:dyDescent="0.2">
      <c r="A15" s="109"/>
      <c r="B15" s="147"/>
      <c r="C15" s="110"/>
      <c r="D15" s="110"/>
      <c r="E15" s="110"/>
      <c r="F15" s="110"/>
      <c r="G15" s="148"/>
      <c r="H15" s="112"/>
      <c r="I15" s="113"/>
      <c r="K15" s="114"/>
    </row>
    <row r="16" spans="1:12" x14ac:dyDescent="0.2">
      <c r="A16" s="1" t="s">
        <v>80</v>
      </c>
      <c r="B16" s="149">
        <f>SUM(B6:B15)</f>
        <v>0</v>
      </c>
      <c r="C16" s="150"/>
      <c r="D16" s="150">
        <f>SUM(D6:D15)</f>
        <v>0</v>
      </c>
      <c r="E16" s="150">
        <f>SUM(E6:E15)</f>
        <v>0</v>
      </c>
      <c r="F16" s="150">
        <f>SUM(F6:F15)</f>
        <v>0</v>
      </c>
      <c r="G16" s="151">
        <f>SUM(G6:G15)</f>
        <v>0</v>
      </c>
      <c r="K16" s="10">
        <f>SUM(K6:K15)</f>
        <v>0</v>
      </c>
    </row>
    <row r="17" spans="1:12" x14ac:dyDescent="0.2">
      <c r="B17" s="152" t="str">
        <f>IF(B16=Uses!C60,"=========","GAP")</f>
        <v>=========</v>
      </c>
      <c r="C17" s="8"/>
      <c r="D17" s="8" t="str">
        <f>IF(D16=Uses!E60,"=========","GAP")</f>
        <v>=========</v>
      </c>
      <c r="E17" s="8" t="str">
        <f>IF(E16=Uses!G60,"=========","GAP")</f>
        <v>=========</v>
      </c>
      <c r="F17" s="8" t="str">
        <f>IF(F16=Uses!I60,"=========","GAP")</f>
        <v>=========</v>
      </c>
      <c r="G17" s="153" t="str">
        <f>IF(G16=Uses!K60,"=========","GAP")</f>
        <v>=========</v>
      </c>
    </row>
    <row r="18" spans="1:12" x14ac:dyDescent="0.2">
      <c r="A18" s="1" t="s">
        <v>81</v>
      </c>
      <c r="B18" s="149">
        <f>+B16-Uses!$C$60</f>
        <v>0</v>
      </c>
      <c r="C18" s="150"/>
      <c r="D18" s="150">
        <f>+D16-Uses!$E$60</f>
        <v>0</v>
      </c>
      <c r="E18" s="150">
        <f>+E16-Uses!$G$60</f>
        <v>0</v>
      </c>
      <c r="F18" s="150">
        <f>+F16-Uses!$I$60</f>
        <v>0</v>
      </c>
      <c r="G18" s="151">
        <f>+G16-Uses!$K$60</f>
        <v>0</v>
      </c>
    </row>
    <row r="19" spans="1:12" x14ac:dyDescent="0.2">
      <c r="B19" s="120"/>
      <c r="G19" s="121"/>
    </row>
    <row r="20" spans="1:12" x14ac:dyDescent="0.2">
      <c r="A20" s="2" t="s">
        <v>82</v>
      </c>
      <c r="B20" s="118"/>
      <c r="C20" s="2"/>
      <c r="D20" s="2"/>
      <c r="E20" s="2"/>
      <c r="F20" s="2"/>
      <c r="G20" s="143"/>
      <c r="H20" s="173" t="s">
        <v>74</v>
      </c>
      <c r="I20" s="11" t="s">
        <v>83</v>
      </c>
      <c r="K20" t="s">
        <v>84</v>
      </c>
    </row>
    <row r="21" spans="1:12" x14ac:dyDescent="0.2">
      <c r="B21" s="120"/>
      <c r="G21" s="121"/>
    </row>
    <row r="22" spans="1:12" x14ac:dyDescent="0.2">
      <c r="A22" s="9" t="s">
        <v>85</v>
      </c>
      <c r="B22" s="144">
        <f t="shared" ref="B22:B29" si="1">SUM(D22:G22)</f>
        <v>0</v>
      </c>
      <c r="C22" s="111"/>
      <c r="D22" s="84"/>
      <c r="E22" s="84"/>
      <c r="F22" s="84"/>
      <c r="G22" s="145"/>
      <c r="H22" s="174">
        <v>0</v>
      </c>
      <c r="I22" s="175">
        <v>0</v>
      </c>
      <c r="K22" s="104" t="e">
        <f>-PMT(H22/12, I22*12, B22)*12</f>
        <v>#NUM!</v>
      </c>
      <c r="L22" s="9"/>
    </row>
    <row r="23" spans="1:12" ht="13.5" customHeight="1" x14ac:dyDescent="0.2">
      <c r="A23" s="9" t="s">
        <v>77</v>
      </c>
      <c r="B23" s="144">
        <f t="shared" si="1"/>
        <v>0</v>
      </c>
      <c r="C23" s="111"/>
      <c r="D23" s="84"/>
      <c r="E23" s="84"/>
      <c r="F23" s="84"/>
      <c r="G23" s="145"/>
      <c r="H23" s="9"/>
      <c r="I23" s="112"/>
      <c r="J23" s="9"/>
      <c r="K23" s="176"/>
      <c r="L23" s="9"/>
    </row>
    <row r="24" spans="1:12" x14ac:dyDescent="0.2">
      <c r="A24" s="9" t="s">
        <v>86</v>
      </c>
      <c r="B24" s="144">
        <f t="shared" si="1"/>
        <v>0</v>
      </c>
      <c r="C24" s="111"/>
      <c r="D24" s="84"/>
      <c r="E24" s="111"/>
      <c r="F24" s="84"/>
      <c r="G24" s="145"/>
      <c r="H24" s="112"/>
      <c r="I24" s="113"/>
      <c r="K24" s="114"/>
      <c r="L24" s="9"/>
    </row>
    <row r="25" spans="1:12" x14ac:dyDescent="0.2">
      <c r="A25" s="9" t="s">
        <v>79</v>
      </c>
      <c r="B25" s="144">
        <f t="shared" si="1"/>
        <v>0</v>
      </c>
      <c r="C25" s="111"/>
      <c r="D25" s="84"/>
      <c r="E25" s="84"/>
      <c r="F25" s="84"/>
      <c r="G25" s="145"/>
      <c r="H25" s="112"/>
      <c r="I25" s="113"/>
      <c r="K25" s="114"/>
      <c r="L25" s="9"/>
    </row>
    <row r="26" spans="1:12" x14ac:dyDescent="0.2">
      <c r="A26" s="9" t="s">
        <v>79</v>
      </c>
      <c r="B26" s="144">
        <f t="shared" si="1"/>
        <v>0</v>
      </c>
      <c r="C26" s="111"/>
      <c r="D26" s="84"/>
      <c r="E26" s="84"/>
      <c r="F26" s="84"/>
      <c r="G26" s="145"/>
      <c r="H26" s="112"/>
      <c r="I26" s="113"/>
      <c r="K26" s="114"/>
      <c r="L26" s="9"/>
    </row>
    <row r="27" spans="1:12" x14ac:dyDescent="0.2">
      <c r="A27" s="9" t="s">
        <v>79</v>
      </c>
      <c r="B27" s="144">
        <f t="shared" ref="B27:B28" si="2">SUM(D27:G27)</f>
        <v>0</v>
      </c>
      <c r="C27" s="111"/>
      <c r="D27" s="84"/>
      <c r="E27" s="84"/>
      <c r="F27" s="84"/>
      <c r="G27" s="145"/>
      <c r="H27" s="112"/>
      <c r="I27" s="113"/>
      <c r="K27" s="114"/>
      <c r="L27" s="9"/>
    </row>
    <row r="28" spans="1:12" x14ac:dyDescent="0.2">
      <c r="A28" s="9" t="s">
        <v>79</v>
      </c>
      <c r="B28" s="144">
        <f t="shared" si="2"/>
        <v>0</v>
      </c>
      <c r="C28" s="111"/>
      <c r="D28" s="84"/>
      <c r="E28" s="84"/>
      <c r="F28" s="84"/>
      <c r="G28" s="145"/>
      <c r="H28" s="112"/>
      <c r="I28" s="113"/>
      <c r="K28" s="114"/>
      <c r="L28" s="9"/>
    </row>
    <row r="29" spans="1:12" x14ac:dyDescent="0.2">
      <c r="A29" s="9" t="s">
        <v>79</v>
      </c>
      <c r="B29" s="144">
        <f t="shared" si="1"/>
        <v>0</v>
      </c>
      <c r="C29" s="111"/>
      <c r="D29" s="111"/>
      <c r="E29" s="111"/>
      <c r="F29" s="111"/>
      <c r="G29" s="146"/>
      <c r="H29" s="112"/>
      <c r="I29" s="113"/>
      <c r="K29" s="114"/>
      <c r="L29" s="9"/>
    </row>
    <row r="30" spans="1:12" s="9" customFormat="1" x14ac:dyDescent="0.2">
      <c r="A30" s="109"/>
      <c r="B30" s="147"/>
      <c r="C30" s="110"/>
      <c r="D30" s="110"/>
      <c r="E30" s="110"/>
      <c r="F30" s="110"/>
      <c r="G30" s="148"/>
      <c r="H30" s="112"/>
      <c r="I30" s="113"/>
      <c r="K30" s="114"/>
    </row>
    <row r="31" spans="1:12" x14ac:dyDescent="0.2">
      <c r="A31" s="1" t="s">
        <v>87</v>
      </c>
      <c r="B31" s="149">
        <f>SUM(B22:B30)</f>
        <v>0</v>
      </c>
      <c r="C31" s="150"/>
      <c r="D31" s="150">
        <f>SUM(D22:D30)</f>
        <v>0</v>
      </c>
      <c r="E31" s="150">
        <f>SUM(E22:E30)</f>
        <v>0</v>
      </c>
      <c r="F31" s="150">
        <f>SUM(F22:F30)</f>
        <v>0</v>
      </c>
      <c r="G31" s="151">
        <f>SUM(G22:G30)</f>
        <v>0</v>
      </c>
      <c r="K31" s="7"/>
    </row>
    <row r="32" spans="1:12" x14ac:dyDescent="0.2">
      <c r="B32" s="152" t="str">
        <f>IF(B31=Uses!C60,"=========","GAP")</f>
        <v>=========</v>
      </c>
      <c r="C32" s="8"/>
      <c r="D32" s="8" t="str">
        <f>IF(D31=Uses!E60,"=========","GAP")</f>
        <v>=========</v>
      </c>
      <c r="E32" t="str">
        <f>IF(E31=Uses!G60,"==========","GAP")</f>
        <v>==========</v>
      </c>
      <c r="F32" t="str">
        <f>IF(F31=Uses!I60,"==========","GAP")</f>
        <v>==========</v>
      </c>
      <c r="G32" s="121" t="str">
        <f>IF(G31=Uses!K60,"==========","GAP")</f>
        <v>==========</v>
      </c>
    </row>
    <row r="33" spans="1:10" x14ac:dyDescent="0.2">
      <c r="A33" s="1" t="s">
        <v>81</v>
      </c>
      <c r="B33" s="149">
        <f>+B31-Uses!C60</f>
        <v>0</v>
      </c>
      <c r="C33" s="150"/>
      <c r="D33" s="150">
        <f>+D31-Uses!E60</f>
        <v>0</v>
      </c>
      <c r="E33" s="78">
        <f>+E31-Uses!G60</f>
        <v>0</v>
      </c>
      <c r="F33" s="78">
        <f>+F31-Uses!I60</f>
        <v>0</v>
      </c>
      <c r="G33" s="154">
        <f>+G31-Uses!K60</f>
        <v>0</v>
      </c>
    </row>
    <row r="34" spans="1:10" x14ac:dyDescent="0.2">
      <c r="B34" s="15"/>
      <c r="C34" s="3"/>
      <c r="D34" s="3"/>
      <c r="E34" s="3"/>
      <c r="F34" s="3"/>
      <c r="G34" s="155"/>
    </row>
    <row r="36" spans="1:10" x14ac:dyDescent="0.2">
      <c r="A36" s="12"/>
      <c r="F36" s="14"/>
      <c r="G36" s="14"/>
    </row>
    <row r="37" spans="1:10" x14ac:dyDescent="0.2">
      <c r="A37" s="158"/>
      <c r="F37" s="14"/>
      <c r="G37" s="14"/>
    </row>
    <row r="38" spans="1:10" x14ac:dyDescent="0.2">
      <c r="A38" s="157"/>
      <c r="F38" s="14"/>
      <c r="G38" s="14"/>
    </row>
    <row r="39" spans="1:10" x14ac:dyDescent="0.2">
      <c r="A39" s="12"/>
      <c r="F39" s="14"/>
      <c r="G39" s="14"/>
      <c r="H39" s="194"/>
      <c r="I39" s="194"/>
      <c r="J39" s="194"/>
    </row>
  </sheetData>
  <customSheetViews>
    <customSheetView guid="{39C0FFE9-C671-44BB-B6D5-EEBEC2C53D52}" scale="75" showPageBreaks="1" fitToPage="1" printArea="1" hiddenColumns="1" showRuler="0">
      <selection activeCell="C9" sqref="C9"/>
      <pageMargins left="0" right="0" top="0" bottom="0" header="0" footer="0"/>
      <printOptions horizontalCentered="1"/>
      <pageSetup scale="85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2">
    <mergeCell ref="H39:J39"/>
    <mergeCell ref="B1:G1"/>
  </mergeCells>
  <phoneticPr fontId="0" type="noConversion"/>
  <printOptions horizontalCentered="1"/>
  <pageMargins left="0.5" right="0.5" top="0.75" bottom="0.5" header="0.25" footer="0.25"/>
  <pageSetup scale="64" orientation="landscape" r:id="rId2"/>
  <headerFooter alignWithMargins="0">
    <oddHeader>&amp;C&amp;"Arial,Bold"&amp;11Attachment 1
Project Sources and Uses</oddHeader>
    <oddFooter>&amp;C&amp;A&amp;R&amp;8Revised October 2000</oddFooter>
  </headerFooter>
  <ignoredErrors>
    <ignoredError sqref="B22 B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zoomScale="75" zoomScaleNormal="75" zoomScaleSheetLayoutView="75" workbookViewId="0">
      <selection activeCell="B1" sqref="B1"/>
    </sheetView>
  </sheetViews>
  <sheetFormatPr defaultRowHeight="12.75" x14ac:dyDescent="0.2"/>
  <cols>
    <col min="1" max="1" width="27" customWidth="1"/>
    <col min="2" max="2" width="13.140625" customWidth="1"/>
    <col min="3" max="3" width="12.42578125" hidden="1" customWidth="1"/>
    <col min="4" max="6" width="9.28515625" bestFit="1" customWidth="1"/>
    <col min="7" max="7" width="12" bestFit="1" customWidth="1"/>
    <col min="8" max="8" width="10" bestFit="1" customWidth="1"/>
  </cols>
  <sheetData>
    <row r="1" spans="1:8" x14ac:dyDescent="0.2">
      <c r="A1" s="1" t="s">
        <v>88</v>
      </c>
      <c r="B1" s="1"/>
      <c r="H1" s="6">
        <f ca="1">NOW()</f>
        <v>45203.688176041665</v>
      </c>
    </row>
    <row r="2" spans="1:8" x14ac:dyDescent="0.2">
      <c r="A2" s="1" t="s">
        <v>1</v>
      </c>
      <c r="B2" s="1"/>
    </row>
    <row r="3" spans="1:8" x14ac:dyDescent="0.2">
      <c r="A3" s="1"/>
      <c r="B3" s="1"/>
      <c r="H3" s="6"/>
    </row>
    <row r="4" spans="1:8" x14ac:dyDescent="0.2">
      <c r="A4" s="191" t="s">
        <v>89</v>
      </c>
      <c r="B4" s="191"/>
      <c r="C4" s="197"/>
      <c r="D4" s="197"/>
      <c r="E4" s="197"/>
      <c r="F4" s="197"/>
      <c r="G4" s="197"/>
      <c r="H4" s="197"/>
    </row>
    <row r="5" spans="1:8" x14ac:dyDescent="0.2">
      <c r="G5" s="177" t="s">
        <v>90</v>
      </c>
    </row>
    <row r="6" spans="1:8" ht="25.5" x14ac:dyDescent="0.2">
      <c r="B6" s="85" t="s">
        <v>91</v>
      </c>
      <c r="C6" s="85" t="s">
        <v>92</v>
      </c>
      <c r="D6" s="97" t="s">
        <v>93</v>
      </c>
      <c r="E6" s="97" t="s">
        <v>94</v>
      </c>
      <c r="F6" s="97" t="s">
        <v>95</v>
      </c>
      <c r="G6" s="97" t="s">
        <v>96</v>
      </c>
      <c r="H6" s="97" t="s">
        <v>97</v>
      </c>
    </row>
    <row r="7" spans="1:8" x14ac:dyDescent="0.2">
      <c r="A7" s="2" t="s">
        <v>73</v>
      </c>
    </row>
    <row r="8" spans="1:8" x14ac:dyDescent="0.2">
      <c r="A8" s="2"/>
    </row>
    <row r="9" spans="1:8" ht="12.75" customHeight="1" x14ac:dyDescent="0.2">
      <c r="A9" t="s">
        <v>98</v>
      </c>
      <c r="B9" s="73">
        <v>0</v>
      </c>
      <c r="C9" s="73">
        <f>'HO Affordability'!E17*0.8</f>
        <v>0</v>
      </c>
      <c r="D9" s="113">
        <f t="shared" ref="D9:F15" si="0">10/12</f>
        <v>0.83333333333333337</v>
      </c>
      <c r="E9" s="112">
        <v>0</v>
      </c>
      <c r="F9" s="113">
        <f t="shared" si="0"/>
        <v>0.83333333333333337</v>
      </c>
      <c r="G9" s="178"/>
      <c r="H9" s="9"/>
    </row>
    <row r="10" spans="1:8" ht="12.75" customHeight="1" x14ac:dyDescent="0.2">
      <c r="A10" t="s">
        <v>77</v>
      </c>
      <c r="B10" s="73">
        <v>0</v>
      </c>
      <c r="C10" s="73">
        <f>'HO Affordability'!E17*0.2</f>
        <v>0</v>
      </c>
      <c r="D10" s="113">
        <f t="shared" si="0"/>
        <v>0.83333333333333337</v>
      </c>
      <c r="E10" s="112">
        <v>0</v>
      </c>
      <c r="F10" s="113">
        <f t="shared" si="0"/>
        <v>0.83333333333333337</v>
      </c>
      <c r="G10" s="178"/>
      <c r="H10" s="9"/>
    </row>
    <row r="11" spans="1:8" x14ac:dyDescent="0.2">
      <c r="A11" t="s">
        <v>99</v>
      </c>
      <c r="B11" s="73">
        <v>0</v>
      </c>
      <c r="C11" s="73">
        <v>0</v>
      </c>
      <c r="D11" s="113">
        <f t="shared" si="0"/>
        <v>0.83333333333333337</v>
      </c>
      <c r="E11" s="112">
        <v>0</v>
      </c>
      <c r="F11" s="113">
        <f t="shared" si="0"/>
        <v>0.83333333333333337</v>
      </c>
      <c r="G11" s="178"/>
      <c r="H11" s="9"/>
    </row>
    <row r="12" spans="1:8" x14ac:dyDescent="0.2">
      <c r="A12" t="s">
        <v>100</v>
      </c>
      <c r="B12" s="73">
        <v>0</v>
      </c>
      <c r="C12" s="73">
        <v>0</v>
      </c>
      <c r="D12" s="113">
        <f t="shared" si="0"/>
        <v>0.83333333333333337</v>
      </c>
      <c r="E12" s="112">
        <v>0</v>
      </c>
      <c r="F12" s="113">
        <f t="shared" si="0"/>
        <v>0.83333333333333337</v>
      </c>
      <c r="G12" s="178"/>
      <c r="H12" s="9"/>
    </row>
    <row r="13" spans="1:8" x14ac:dyDescent="0.2">
      <c r="A13" t="s">
        <v>101</v>
      </c>
      <c r="B13" s="73">
        <v>0</v>
      </c>
      <c r="C13" s="73">
        <v>0</v>
      </c>
      <c r="D13" s="113">
        <f t="shared" si="0"/>
        <v>0.83333333333333337</v>
      </c>
      <c r="E13" s="112">
        <v>0</v>
      </c>
      <c r="F13" s="113">
        <f t="shared" si="0"/>
        <v>0.83333333333333337</v>
      </c>
      <c r="G13" s="178"/>
      <c r="H13" s="9"/>
    </row>
    <row r="14" spans="1:8" x14ac:dyDescent="0.2">
      <c r="A14" t="s">
        <v>102</v>
      </c>
      <c r="B14" s="73">
        <v>0</v>
      </c>
      <c r="C14" s="73">
        <v>0</v>
      </c>
      <c r="D14" s="113">
        <f t="shared" si="0"/>
        <v>0.83333333333333337</v>
      </c>
      <c r="E14" s="112">
        <v>0</v>
      </c>
      <c r="F14" s="113">
        <f t="shared" si="0"/>
        <v>0.83333333333333337</v>
      </c>
      <c r="G14" s="178"/>
      <c r="H14" s="9"/>
    </row>
    <row r="15" spans="1:8" x14ac:dyDescent="0.2">
      <c r="A15" s="3" t="s">
        <v>103</v>
      </c>
      <c r="B15" s="76">
        <v>0</v>
      </c>
      <c r="C15" s="76">
        <v>0</v>
      </c>
      <c r="D15" s="179">
        <f t="shared" si="0"/>
        <v>0.83333333333333337</v>
      </c>
      <c r="E15" s="180">
        <v>0</v>
      </c>
      <c r="F15" s="179">
        <f t="shared" si="0"/>
        <v>0.83333333333333337</v>
      </c>
      <c r="G15" s="109"/>
      <c r="H15" s="109"/>
    </row>
    <row r="16" spans="1:8" x14ac:dyDescent="0.2">
      <c r="A16" s="1" t="s">
        <v>80</v>
      </c>
      <c r="B16" s="77">
        <f>SUM(B9:B15)</f>
        <v>0</v>
      </c>
      <c r="C16" s="77">
        <f>SUM(C9:C15)</f>
        <v>0</v>
      </c>
    </row>
    <row r="17" spans="1:8" x14ac:dyDescent="0.2">
      <c r="B17" s="4" t="str">
        <f>IF(B16=Uses!C60,"===========","GAP")</f>
        <v>===========</v>
      </c>
      <c r="C17" s="4" t="str">
        <f>IF(C16=Uses!I60,"===========","GAP")</f>
        <v>===========</v>
      </c>
    </row>
    <row r="18" spans="1:8" x14ac:dyDescent="0.2">
      <c r="A18" s="1" t="s">
        <v>81</v>
      </c>
      <c r="B18" s="77">
        <f>+B16-Uses!C60</f>
        <v>0</v>
      </c>
      <c r="C18" s="77">
        <f>+C16-Uses!I60</f>
        <v>0</v>
      </c>
    </row>
    <row r="20" spans="1:8" x14ac:dyDescent="0.2">
      <c r="A20" s="2" t="s">
        <v>82</v>
      </c>
    </row>
    <row r="21" spans="1:8" x14ac:dyDescent="0.2">
      <c r="A21" s="2"/>
    </row>
    <row r="22" spans="1:8" x14ac:dyDescent="0.2">
      <c r="A22" s="2" t="s">
        <v>104</v>
      </c>
      <c r="B22" s="79">
        <f>'HO Affordability'!E21</f>
        <v>0</v>
      </c>
      <c r="C22" s="79">
        <f>+'HO Affordability'!E21</f>
        <v>0</v>
      </c>
    </row>
    <row r="23" spans="1:8" x14ac:dyDescent="0.2">
      <c r="A23" s="2" t="s">
        <v>105</v>
      </c>
      <c r="B23" s="181">
        <v>0</v>
      </c>
      <c r="C23">
        <v>0</v>
      </c>
    </row>
    <row r="25" spans="1:8" x14ac:dyDescent="0.2">
      <c r="A25" t="s">
        <v>106</v>
      </c>
      <c r="B25" s="73">
        <f>(B22*0.75)</f>
        <v>0</v>
      </c>
      <c r="C25" s="73">
        <f>(C22*0.75)</f>
        <v>0</v>
      </c>
      <c r="D25" s="9">
        <v>30</v>
      </c>
      <c r="E25" s="99">
        <f>'HO Affordability'!C30</f>
        <v>0</v>
      </c>
      <c r="F25" s="9">
        <v>30</v>
      </c>
      <c r="G25" s="4">
        <f>PMT(E25/12,F25*12,C25)*12</f>
        <v>0</v>
      </c>
    </row>
    <row r="26" spans="1:8" x14ac:dyDescent="0.2">
      <c r="A26" t="s">
        <v>107</v>
      </c>
      <c r="B26" s="73">
        <f>(B22*0.2)</f>
        <v>0</v>
      </c>
      <c r="C26" s="73">
        <f>(C22*0.2)</f>
        <v>0</v>
      </c>
      <c r="D26" s="9">
        <v>30</v>
      </c>
      <c r="E26" s="99">
        <f>E25</f>
        <v>0</v>
      </c>
      <c r="F26" s="9">
        <v>30</v>
      </c>
      <c r="G26" s="4">
        <f>(C26*E26)*0.25</f>
        <v>0</v>
      </c>
    </row>
    <row r="27" spans="1:8" x14ac:dyDescent="0.2">
      <c r="A27" t="s">
        <v>108</v>
      </c>
      <c r="B27" s="73">
        <f>(B22*0.05)</f>
        <v>0</v>
      </c>
      <c r="C27" s="73">
        <f>(C22*0.05)</f>
        <v>0</v>
      </c>
      <c r="D27" s="9"/>
      <c r="E27" s="112"/>
      <c r="F27" s="9"/>
      <c r="G27" s="4"/>
    </row>
    <row r="28" spans="1:8" x14ac:dyDescent="0.2">
      <c r="A28" t="s">
        <v>109</v>
      </c>
      <c r="B28" s="73">
        <f>B11</f>
        <v>0</v>
      </c>
      <c r="C28" s="73">
        <f>C11</f>
        <v>0</v>
      </c>
      <c r="D28" s="9">
        <v>30</v>
      </c>
      <c r="E28" s="112">
        <v>0</v>
      </c>
      <c r="F28" s="9">
        <v>30</v>
      </c>
      <c r="G28" s="4"/>
    </row>
    <row r="29" spans="1:8" x14ac:dyDescent="0.2">
      <c r="A29" t="s">
        <v>100</v>
      </c>
      <c r="B29" s="73">
        <f>B12</f>
        <v>0</v>
      </c>
      <c r="C29" s="73">
        <f>C12</f>
        <v>0</v>
      </c>
      <c r="D29" s="9">
        <v>30</v>
      </c>
      <c r="E29" s="112">
        <v>0</v>
      </c>
      <c r="F29" s="9">
        <v>30</v>
      </c>
      <c r="G29" s="4"/>
    </row>
    <row r="30" spans="1:8" x14ac:dyDescent="0.2">
      <c r="A30" t="s">
        <v>101</v>
      </c>
      <c r="B30" s="73">
        <v>0</v>
      </c>
      <c r="C30" s="73">
        <v>0</v>
      </c>
      <c r="D30" s="9"/>
      <c r="E30" s="112"/>
      <c r="F30" s="9"/>
      <c r="G30" s="4"/>
    </row>
    <row r="31" spans="1:8" x14ac:dyDescent="0.2">
      <c r="A31" t="s">
        <v>102</v>
      </c>
      <c r="B31" s="73">
        <v>0</v>
      </c>
      <c r="C31" s="73">
        <v>0</v>
      </c>
      <c r="D31" s="9"/>
      <c r="E31" s="112"/>
      <c r="F31" s="9"/>
      <c r="G31" s="4"/>
    </row>
    <row r="32" spans="1:8" x14ac:dyDescent="0.2">
      <c r="A32" s="3" t="s">
        <v>103</v>
      </c>
      <c r="B32" s="76">
        <v>0</v>
      </c>
      <c r="C32" s="76">
        <v>0</v>
      </c>
      <c r="D32" s="109"/>
      <c r="E32" s="180"/>
      <c r="F32" s="109"/>
      <c r="G32" s="5"/>
      <c r="H32" s="3"/>
    </row>
    <row r="33" spans="1:7" x14ac:dyDescent="0.2">
      <c r="A33" s="1" t="s">
        <v>87</v>
      </c>
      <c r="B33" s="77">
        <f>SUM(B25:B32)</f>
        <v>0</v>
      </c>
      <c r="C33" s="77">
        <f>SUM(C25:C32)</f>
        <v>0</v>
      </c>
      <c r="G33" s="7">
        <f>SUM(G25:G32)</f>
        <v>0</v>
      </c>
    </row>
    <row r="34" spans="1:7" x14ac:dyDescent="0.2">
      <c r="B34" s="14"/>
      <c r="C34" s="14"/>
    </row>
    <row r="35" spans="1:7" x14ac:dyDescent="0.2">
      <c r="A35" s="1" t="s">
        <v>81</v>
      </c>
      <c r="B35" s="78">
        <f>+B33-Uses!C60</f>
        <v>0</v>
      </c>
      <c r="C35" s="78">
        <f>+C33-Uses!I60</f>
        <v>0</v>
      </c>
      <c r="D35" t="s">
        <v>110</v>
      </c>
    </row>
    <row r="37" spans="1:7" x14ac:dyDescent="0.2">
      <c r="A37" t="s">
        <v>111</v>
      </c>
    </row>
    <row r="40" spans="1:7" x14ac:dyDescent="0.2">
      <c r="A40" s="1" t="s">
        <v>112</v>
      </c>
      <c r="B40" s="1"/>
      <c r="C40" s="198" t="s">
        <v>113</v>
      </c>
      <c r="D40" s="198"/>
      <c r="E40" s="199"/>
      <c r="F40" s="199"/>
    </row>
    <row r="41" spans="1:7" x14ac:dyDescent="0.2">
      <c r="C41" s="197" t="s">
        <v>114</v>
      </c>
      <c r="D41" s="197"/>
      <c r="E41" s="200" t="s">
        <v>115</v>
      </c>
      <c r="F41" s="197"/>
    </row>
    <row r="42" spans="1:7" x14ac:dyDescent="0.2">
      <c r="A42" s="12" t="s">
        <v>106</v>
      </c>
      <c r="B42" s="12"/>
      <c r="C42" s="201"/>
      <c r="D42" s="194"/>
      <c r="E42" s="201">
        <f>B9</f>
        <v>0</v>
      </c>
      <c r="F42" s="194"/>
    </row>
    <row r="43" spans="1:7" x14ac:dyDescent="0.2">
      <c r="A43" s="12" t="s">
        <v>116</v>
      </c>
      <c r="B43" s="12"/>
      <c r="C43" s="194" t="s">
        <v>99</v>
      </c>
      <c r="D43" s="194"/>
      <c r="E43" s="201">
        <f>B11</f>
        <v>0</v>
      </c>
      <c r="F43" s="194"/>
    </row>
    <row r="44" spans="1:7" x14ac:dyDescent="0.2">
      <c r="A44" s="12" t="s">
        <v>116</v>
      </c>
      <c r="B44" s="12"/>
      <c r="C44" s="194" t="s">
        <v>117</v>
      </c>
      <c r="D44" s="194"/>
      <c r="E44" s="201">
        <f>B12</f>
        <v>0</v>
      </c>
      <c r="F44" s="194"/>
    </row>
    <row r="45" spans="1:7" x14ac:dyDescent="0.2">
      <c r="A45" s="12" t="s">
        <v>118</v>
      </c>
      <c r="B45" s="12"/>
      <c r="C45" s="194" t="s">
        <v>117</v>
      </c>
      <c r="D45" s="194"/>
      <c r="E45" s="201">
        <f>B13</f>
        <v>0</v>
      </c>
      <c r="F45" s="194"/>
    </row>
    <row r="46" spans="1:7" x14ac:dyDescent="0.2">
      <c r="A46" s="12" t="s">
        <v>119</v>
      </c>
      <c r="B46" s="12"/>
      <c r="C46" s="194"/>
      <c r="D46" s="194"/>
      <c r="E46" s="201">
        <f>B14</f>
        <v>0</v>
      </c>
      <c r="F46" s="194"/>
    </row>
    <row r="47" spans="1:7" x14ac:dyDescent="0.2">
      <c r="A47" s="12" t="s">
        <v>120</v>
      </c>
      <c r="B47" s="12"/>
      <c r="C47" s="194"/>
      <c r="D47" s="194"/>
      <c r="E47" s="201">
        <f>B15</f>
        <v>0</v>
      </c>
      <c r="F47" s="194"/>
    </row>
    <row r="49" spans="1:4" x14ac:dyDescent="0.2">
      <c r="A49" t="s">
        <v>121</v>
      </c>
    </row>
    <row r="50" spans="1:4" x14ac:dyDescent="0.2">
      <c r="A50" s="194"/>
      <c r="B50" s="194"/>
      <c r="C50" s="194"/>
      <c r="D50" s="194"/>
    </row>
    <row r="51" spans="1:4" x14ac:dyDescent="0.2">
      <c r="A51" s="196"/>
      <c r="B51" s="196"/>
      <c r="C51" s="196"/>
      <c r="D51" s="196"/>
    </row>
    <row r="52" spans="1:4" x14ac:dyDescent="0.2">
      <c r="A52" t="s">
        <v>122</v>
      </c>
    </row>
    <row r="53" spans="1:4" x14ac:dyDescent="0.2">
      <c r="A53" s="194"/>
      <c r="B53" s="194"/>
      <c r="C53" s="194"/>
      <c r="D53" s="194"/>
    </row>
    <row r="54" spans="1:4" x14ac:dyDescent="0.2">
      <c r="A54" s="196"/>
      <c r="B54" s="196"/>
      <c r="C54" s="196"/>
      <c r="D54" s="196"/>
    </row>
    <row r="55" spans="1:4" x14ac:dyDescent="0.2">
      <c r="A55" t="s">
        <v>123</v>
      </c>
    </row>
  </sheetData>
  <customSheetViews>
    <customSheetView guid="{39C0FFE9-C671-44BB-B6D5-EEBEC2C53D52}" scale="75" showPageBreaks="1" fitToPage="1" printArea="1" hiddenColumns="1" showRuler="0">
      <selection activeCell="E26" sqref="E26"/>
      <pageMargins left="0" right="0" top="0" bottom="0" header="0" footer="0"/>
      <printOptions horizontalCentered="1"/>
      <pageSetup scale="94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18">
    <mergeCell ref="C46:D46"/>
    <mergeCell ref="E46:F46"/>
    <mergeCell ref="A53:D54"/>
    <mergeCell ref="A50:D51"/>
    <mergeCell ref="A4:H4"/>
    <mergeCell ref="C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7:D47"/>
    <mergeCell ref="E47:F47"/>
    <mergeCell ref="C45:D45"/>
    <mergeCell ref="E45:F45"/>
  </mergeCells>
  <phoneticPr fontId="0" type="noConversion"/>
  <printOptions horizontalCentered="1"/>
  <pageMargins left="0.5" right="0.5" top="0.75" bottom="0.5" header="0.25" footer="0.25"/>
  <pageSetup scale="80" orientation="portrait" r:id="rId2"/>
  <headerFooter alignWithMargins="0">
    <oddHeader>&amp;C&amp;"Arial,Bold"&amp;11Attachment 1
Project Sources and Uses</oddHeader>
    <oddFooter>&amp;C&amp;A&amp;R&amp;8Revised October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view="pageBreakPreview" zoomScale="75" zoomScaleNormal="60" workbookViewId="0">
      <selection activeCell="C40" sqref="C40"/>
    </sheetView>
  </sheetViews>
  <sheetFormatPr defaultRowHeight="12.75" x14ac:dyDescent="0.2"/>
  <cols>
    <col min="1" max="1" width="2.7109375" customWidth="1"/>
    <col min="2" max="2" width="25.42578125" customWidth="1"/>
    <col min="3" max="3" width="8.85546875" customWidth="1"/>
    <col min="4" max="4" width="9" bestFit="1" customWidth="1"/>
    <col min="5" max="5" width="15.5703125" customWidth="1"/>
    <col min="6" max="6" width="19.7109375" style="23" bestFit="1" customWidth="1"/>
    <col min="7" max="7" width="12.28515625" style="23" customWidth="1"/>
    <col min="8" max="8" width="13.85546875" style="17" customWidth="1"/>
    <col min="9" max="9" width="10.5703125" style="17" customWidth="1"/>
    <col min="10" max="10" width="14" bestFit="1" customWidth="1"/>
  </cols>
  <sheetData>
    <row r="1" spans="2:9" x14ac:dyDescent="0.2">
      <c r="B1" s="1" t="s">
        <v>88</v>
      </c>
      <c r="C1" s="194" t="e">
        <f>#REF!</f>
        <v>#REF!</v>
      </c>
      <c r="D1" s="194"/>
      <c r="E1" s="194"/>
      <c r="F1" s="18" t="s">
        <v>124</v>
      </c>
      <c r="G1" s="18" t="s">
        <v>124</v>
      </c>
      <c r="H1" s="18" t="s">
        <v>124</v>
      </c>
      <c r="I1" s="18"/>
    </row>
    <row r="2" spans="2:9" x14ac:dyDescent="0.2">
      <c r="B2" t="s">
        <v>125</v>
      </c>
      <c r="F2" s="16" t="s">
        <v>126</v>
      </c>
      <c r="G2" s="16" t="s">
        <v>126</v>
      </c>
      <c r="H2" s="16" t="s">
        <v>126</v>
      </c>
      <c r="I2" s="16"/>
    </row>
    <row r="3" spans="2:9" x14ac:dyDescent="0.2">
      <c r="B3" s="12" t="s">
        <v>127</v>
      </c>
      <c r="F3" s="18">
        <v>0</v>
      </c>
      <c r="G3" s="18">
        <v>0</v>
      </c>
      <c r="H3" s="18">
        <v>0</v>
      </c>
      <c r="I3" s="18"/>
    </row>
    <row r="4" spans="2:9" x14ac:dyDescent="0.2">
      <c r="B4" s="12" t="s">
        <v>128</v>
      </c>
      <c r="C4" s="17">
        <f>SUM(F4:H4)</f>
        <v>0</v>
      </c>
      <c r="E4" s="12" t="s">
        <v>129</v>
      </c>
      <c r="F4" s="18">
        <v>0</v>
      </c>
      <c r="G4" s="18">
        <v>0</v>
      </c>
      <c r="H4" s="18">
        <v>0</v>
      </c>
      <c r="I4" s="18"/>
    </row>
    <row r="5" spans="2:9" x14ac:dyDescent="0.2">
      <c r="B5" s="12" t="s">
        <v>130</v>
      </c>
      <c r="F5" s="19">
        <v>0.8</v>
      </c>
      <c r="G5" s="20">
        <v>0.8</v>
      </c>
      <c r="H5" s="19">
        <v>1.2</v>
      </c>
      <c r="I5" s="19"/>
    </row>
    <row r="6" spans="2:9" ht="6" customHeight="1" thickBot="1" x14ac:dyDescent="0.25">
      <c r="B6" s="21"/>
      <c r="F6" s="22"/>
    </row>
    <row r="7" spans="2:9" ht="6" customHeight="1" x14ac:dyDescent="0.2">
      <c r="C7" s="24"/>
      <c r="D7" s="24"/>
      <c r="E7" s="24"/>
      <c r="F7" s="26"/>
      <c r="G7" s="25"/>
      <c r="H7" s="25"/>
      <c r="I7" s="23"/>
    </row>
    <row r="8" spans="2:9" x14ac:dyDescent="0.2">
      <c r="B8" s="27" t="s">
        <v>131</v>
      </c>
      <c r="E8" s="12"/>
      <c r="F8" s="18">
        <v>0</v>
      </c>
      <c r="G8" s="18">
        <v>1</v>
      </c>
      <c r="H8" s="18">
        <v>0</v>
      </c>
      <c r="I8" s="18"/>
    </row>
    <row r="9" spans="2:9" x14ac:dyDescent="0.2">
      <c r="B9" s="12" t="s">
        <v>127</v>
      </c>
      <c r="E9" s="12"/>
      <c r="F9" s="18">
        <v>0</v>
      </c>
      <c r="G9" s="18">
        <v>2</v>
      </c>
      <c r="H9" s="18">
        <v>0</v>
      </c>
      <c r="I9" s="18"/>
    </row>
    <row r="10" spans="2:9" x14ac:dyDescent="0.2">
      <c r="B10" s="12" t="s">
        <v>128</v>
      </c>
      <c r="E10" s="12" t="s">
        <v>129</v>
      </c>
      <c r="F10" s="82">
        <v>0</v>
      </c>
      <c r="G10" s="82">
        <v>0</v>
      </c>
      <c r="H10" s="82">
        <v>0</v>
      </c>
      <c r="I10" s="82"/>
    </row>
    <row r="11" spans="2:9" x14ac:dyDescent="0.2">
      <c r="B11" s="27" t="s">
        <v>132</v>
      </c>
      <c r="F11" s="28">
        <v>0</v>
      </c>
      <c r="G11" s="28">
        <v>0</v>
      </c>
      <c r="H11" s="28">
        <v>0</v>
      </c>
      <c r="I11" s="28"/>
    </row>
    <row r="12" spans="2:9" x14ac:dyDescent="0.2">
      <c r="B12" s="12" t="s">
        <v>130</v>
      </c>
      <c r="F12" s="19">
        <v>0.65</v>
      </c>
      <c r="G12" s="19">
        <v>0.65</v>
      </c>
      <c r="H12" s="19">
        <v>0.65</v>
      </c>
      <c r="I12" s="19"/>
    </row>
    <row r="13" spans="2:9" ht="6" customHeight="1" thickBot="1" x14ac:dyDescent="0.25">
      <c r="B13" s="21"/>
      <c r="F13" s="22"/>
    </row>
    <row r="14" spans="2:9" ht="6" customHeight="1" x14ac:dyDescent="0.2">
      <c r="C14" s="24"/>
      <c r="D14" s="24"/>
      <c r="E14" s="24"/>
      <c r="F14" s="26"/>
      <c r="G14" s="25"/>
      <c r="H14" s="25"/>
      <c r="I14" s="23"/>
    </row>
    <row r="15" spans="2:9" ht="13.5" customHeight="1" x14ac:dyDescent="0.35">
      <c r="B15" t="s">
        <v>133</v>
      </c>
      <c r="E15" s="29" t="s">
        <v>134</v>
      </c>
      <c r="F15" s="22"/>
      <c r="H15" s="23"/>
      <c r="I15" s="23"/>
    </row>
    <row r="16" spans="2:9" x14ac:dyDescent="0.2">
      <c r="B16" s="71" t="s">
        <v>135</v>
      </c>
      <c r="E16" s="30">
        <v>0</v>
      </c>
      <c r="F16" s="22"/>
      <c r="H16" s="23"/>
      <c r="I16" s="23"/>
    </row>
    <row r="17" spans="2:10" x14ac:dyDescent="0.2">
      <c r="B17" s="71" t="s">
        <v>136</v>
      </c>
      <c r="E17" s="30">
        <v>0</v>
      </c>
      <c r="F17" s="22"/>
      <c r="H17" s="23"/>
      <c r="I17" s="23"/>
    </row>
    <row r="18" spans="2:10" x14ac:dyDescent="0.2">
      <c r="B18" s="71" t="s">
        <v>137</v>
      </c>
      <c r="E18" s="31">
        <f>SUM(F18:H18)</f>
        <v>0</v>
      </c>
      <c r="F18" s="16">
        <v>0</v>
      </c>
      <c r="G18" s="32">
        <v>0</v>
      </c>
      <c r="H18" s="32">
        <v>0</v>
      </c>
      <c r="I18" s="32"/>
    </row>
    <row r="19" spans="2:10" ht="15" customHeight="1" x14ac:dyDescent="0.2">
      <c r="B19" s="71"/>
      <c r="D19" s="12" t="s">
        <v>138</v>
      </c>
      <c r="E19" s="31"/>
      <c r="F19" s="90">
        <v>0</v>
      </c>
      <c r="G19" s="90">
        <v>0</v>
      </c>
      <c r="H19" s="90">
        <v>0</v>
      </c>
      <c r="I19" s="90"/>
    </row>
    <row r="20" spans="2:10" ht="6" customHeight="1" x14ac:dyDescent="0.2">
      <c r="B20" s="27"/>
      <c r="E20" s="33"/>
      <c r="F20" s="22"/>
      <c r="H20" s="23"/>
      <c r="I20" s="23"/>
    </row>
    <row r="21" spans="2:10" x14ac:dyDescent="0.2">
      <c r="B21" s="27" t="s">
        <v>139</v>
      </c>
      <c r="E21" s="34">
        <f>(F21*F19)+(G21*G19)+(H21*H19)</f>
        <v>0</v>
      </c>
      <c r="F21" s="32">
        <v>0</v>
      </c>
      <c r="G21" s="32">
        <v>0</v>
      </c>
      <c r="H21" s="32">
        <v>0</v>
      </c>
      <c r="I21" s="32"/>
      <c r="J21" s="92"/>
    </row>
    <row r="22" spans="2:10" ht="6" customHeight="1" thickBot="1" x14ac:dyDescent="0.25">
      <c r="B22" s="21"/>
      <c r="C22" s="21"/>
      <c r="D22" s="21"/>
      <c r="E22" s="35"/>
      <c r="F22" s="36"/>
      <c r="G22" s="36"/>
      <c r="H22" s="36"/>
      <c r="I22" s="23"/>
    </row>
    <row r="23" spans="2:10" ht="6" customHeight="1" x14ac:dyDescent="0.2">
      <c r="E23" s="37"/>
    </row>
    <row r="24" spans="2:10" x14ac:dyDescent="0.2">
      <c r="B24" t="s">
        <v>140</v>
      </c>
      <c r="F24" s="182">
        <f>IF(F5&lt;=0.8,0.05,0.1)</f>
        <v>0.05</v>
      </c>
      <c r="G24" s="182">
        <f>IF(G5&lt;=0.8,0.05,0.1)</f>
        <v>0.05</v>
      </c>
      <c r="H24" s="182">
        <f>IF(H5&lt;=0.8,0.05,0.1)</f>
        <v>0.1</v>
      </c>
      <c r="I24" s="182"/>
    </row>
    <row r="25" spans="2:10" ht="15" x14ac:dyDescent="0.35">
      <c r="F25" s="38">
        <f>-F24*F21</f>
        <v>0</v>
      </c>
      <c r="G25" s="38">
        <f>-G24*G21</f>
        <v>0</v>
      </c>
      <c r="H25" s="38">
        <f>-H24*H21</f>
        <v>0</v>
      </c>
      <c r="I25" s="38"/>
    </row>
    <row r="26" spans="2:10" x14ac:dyDescent="0.2">
      <c r="B26" t="s">
        <v>141</v>
      </c>
      <c r="F26" s="23">
        <f>F21+F25</f>
        <v>0</v>
      </c>
      <c r="G26" s="23">
        <f>G21+G25</f>
        <v>0</v>
      </c>
      <c r="H26" s="17">
        <f>H21+H25</f>
        <v>0</v>
      </c>
    </row>
    <row r="27" spans="2:10" x14ac:dyDescent="0.2">
      <c r="F27" s="39" t="str">
        <f>IF(F26 = (F31+F36), "---", "error")</f>
        <v>---</v>
      </c>
      <c r="G27" s="39" t="str">
        <f>IF(G26 = (G31+G36), "---", "error")</f>
        <v>---</v>
      </c>
      <c r="H27" s="39" t="str">
        <f>IF(H26 = (H31+H36), "---", "error")</f>
        <v>---</v>
      </c>
      <c r="I27" s="39"/>
    </row>
    <row r="28" spans="2:10" x14ac:dyDescent="0.2">
      <c r="F28" s="39"/>
      <c r="G28" s="39"/>
      <c r="H28" s="39"/>
      <c r="I28" s="39"/>
    </row>
    <row r="29" spans="2:10" ht="19.5" x14ac:dyDescent="0.35">
      <c r="B29" s="40" t="s">
        <v>142</v>
      </c>
      <c r="C29" s="41" t="s">
        <v>143</v>
      </c>
      <c r="D29" s="40" t="s">
        <v>95</v>
      </c>
      <c r="E29" s="42"/>
      <c r="F29" s="44" t="s">
        <v>144</v>
      </c>
      <c r="G29" s="43"/>
      <c r="H29" s="43"/>
      <c r="I29" s="23"/>
    </row>
    <row r="30" spans="2:10" x14ac:dyDescent="0.2">
      <c r="B30" s="45" t="s">
        <v>145</v>
      </c>
      <c r="C30" s="83">
        <v>0</v>
      </c>
      <c r="D30" s="46">
        <v>30</v>
      </c>
      <c r="F30" s="47">
        <f>1-F24-F35</f>
        <v>0.75</v>
      </c>
      <c r="G30" s="47">
        <f>1-G24-G35</f>
        <v>0.75</v>
      </c>
      <c r="H30" s="47">
        <f>1-H24-H35</f>
        <v>0.9</v>
      </c>
      <c r="I30" s="47"/>
      <c r="J30" t="s">
        <v>144</v>
      </c>
    </row>
    <row r="31" spans="2:10" x14ac:dyDescent="0.2">
      <c r="B31" s="45" t="s">
        <v>146</v>
      </c>
      <c r="C31" s="183">
        <f>C30+0.005</f>
        <v>5.0000000000000001E-3</v>
      </c>
      <c r="E31" s="48" t="s">
        <v>147</v>
      </c>
      <c r="F31" s="49">
        <f>F21*F30</f>
        <v>0</v>
      </c>
      <c r="G31" s="49">
        <f>G21*G30</f>
        <v>0</v>
      </c>
      <c r="H31" s="49">
        <f>H21*H30</f>
        <v>0</v>
      </c>
      <c r="I31" s="49"/>
    </row>
    <row r="32" spans="2:10" x14ac:dyDescent="0.2">
      <c r="B32" s="45" t="s">
        <v>144</v>
      </c>
      <c r="C32" s="45"/>
      <c r="D32" s="45"/>
      <c r="E32" s="12" t="s">
        <v>96</v>
      </c>
      <c r="F32" s="184">
        <f>PMT(IF(F30&gt;0.75,$C$31/12,$C$30/12),$D$30*12,F21*F30)</f>
        <v>0</v>
      </c>
      <c r="G32" s="184">
        <f>PMT(IF(G30&gt;0.75,$C$31/12,$C$30/12),$D$30*12,G21*G30)</f>
        <v>0</v>
      </c>
      <c r="H32" s="184">
        <f>PMT(IF(H30&gt;0.75,$C$31/12,$C$30/12),$D$30*12,H21*H30)</f>
        <v>0</v>
      </c>
      <c r="I32" s="184"/>
    </row>
    <row r="33" spans="1:10" ht="12.75" customHeight="1" x14ac:dyDescent="0.2">
      <c r="B33" s="45"/>
      <c r="C33" s="45"/>
      <c r="D33" s="45"/>
      <c r="E33" s="12"/>
      <c r="F33" s="184"/>
      <c r="G33" s="184"/>
      <c r="H33" s="184"/>
      <c r="I33" s="184"/>
    </row>
    <row r="34" spans="1:10" ht="15" x14ac:dyDescent="0.35">
      <c r="B34" s="50" t="s">
        <v>148</v>
      </c>
      <c r="C34" s="29" t="s">
        <v>143</v>
      </c>
      <c r="D34" s="29" t="s">
        <v>95</v>
      </c>
      <c r="H34" s="23"/>
      <c r="I34" s="23"/>
    </row>
    <row r="35" spans="1:10" x14ac:dyDescent="0.2">
      <c r="B35" s="45" t="s">
        <v>145</v>
      </c>
      <c r="C35" s="51">
        <f>$C$30</f>
        <v>0</v>
      </c>
      <c r="D35" s="52">
        <f>D30</f>
        <v>30</v>
      </c>
      <c r="F35" s="53">
        <f>IF(F5&lt;=0.8, 0.2,0)</f>
        <v>0.2</v>
      </c>
      <c r="G35" s="53">
        <f>IF(G5&lt;=0.8, 0.2,0)</f>
        <v>0.2</v>
      </c>
      <c r="H35" s="53">
        <f>IF(H5&lt;=0.8, 0.2,0)</f>
        <v>0</v>
      </c>
      <c r="I35" s="53"/>
    </row>
    <row r="36" spans="1:10" x14ac:dyDescent="0.2">
      <c r="B36" s="45" t="s">
        <v>146</v>
      </c>
      <c r="C36" s="54" t="s">
        <v>149</v>
      </c>
      <c r="E36" s="48" t="s">
        <v>150</v>
      </c>
      <c r="F36" s="49">
        <f>F21*F35</f>
        <v>0</v>
      </c>
      <c r="G36" s="49">
        <f>G21*G35</f>
        <v>0</v>
      </c>
      <c r="H36" s="49">
        <f>H21*H35</f>
        <v>0</v>
      </c>
      <c r="I36" s="49"/>
    </row>
    <row r="37" spans="1:10" ht="12.75" customHeight="1" x14ac:dyDescent="0.2">
      <c r="B37" s="3"/>
      <c r="C37" s="55"/>
      <c r="D37" s="55"/>
      <c r="E37" s="56" t="s">
        <v>151</v>
      </c>
      <c r="F37" s="57">
        <f>(F36*($C$35/12))*-0.25</f>
        <v>0</v>
      </c>
      <c r="G37" s="57">
        <f>(G36*($C$35/12))*-0.25</f>
        <v>0</v>
      </c>
      <c r="H37" s="57">
        <f>(H36*($C$35/12))*-0.25</f>
        <v>0</v>
      </c>
      <c r="I37" s="59"/>
    </row>
    <row r="38" spans="1:10" ht="12.75" customHeight="1" x14ac:dyDescent="0.2">
      <c r="C38" s="51"/>
      <c r="D38" s="51"/>
      <c r="E38" s="12"/>
      <c r="F38" s="58"/>
      <c r="G38" s="59"/>
      <c r="H38" s="59"/>
      <c r="I38" s="59"/>
    </row>
    <row r="39" spans="1:10" ht="15" x14ac:dyDescent="0.35">
      <c r="B39" t="s">
        <v>152</v>
      </c>
      <c r="C39" s="60">
        <v>13.04</v>
      </c>
      <c r="D39" s="61" t="s">
        <v>153</v>
      </c>
      <c r="E39" s="62">
        <v>1000</v>
      </c>
      <c r="F39" s="17">
        <f>-(((F21)/1000)*$C$39)/12</f>
        <v>0</v>
      </c>
      <c r="G39" s="17">
        <f>-(((G21)/1000)*$C$39)/12</f>
        <v>0</v>
      </c>
      <c r="H39" s="17">
        <f>-(((H21)/1000)*$C$39)/12</f>
        <v>0</v>
      </c>
      <c r="J39" s="93"/>
    </row>
    <row r="40" spans="1:10" x14ac:dyDescent="0.2">
      <c r="A40">
        <v>80</v>
      </c>
      <c r="B40" t="s">
        <v>154</v>
      </c>
      <c r="C40" s="60">
        <v>9.06</v>
      </c>
      <c r="D40" s="61" t="s">
        <v>153</v>
      </c>
      <c r="E40" s="62">
        <v>1000</v>
      </c>
      <c r="F40" s="63">
        <f>IF(F42&gt;=0,(-(F21/$E$40)*$C$40/12),0)</f>
        <v>0</v>
      </c>
      <c r="G40" s="63">
        <f>IF(G42&gt;=0,(-(G21/$E$40)*$C$40/12),0)</f>
        <v>0</v>
      </c>
      <c r="H40" s="63">
        <f>IF(H42&gt;=0,(-(H21/$E$40)*$C$40/12),0)</f>
        <v>0</v>
      </c>
      <c r="I40" s="63"/>
    </row>
    <row r="41" spans="1:10" x14ac:dyDescent="0.2">
      <c r="B41" t="s">
        <v>155</v>
      </c>
      <c r="C41" s="95">
        <v>0.03</v>
      </c>
      <c r="D41" s="61" t="s">
        <v>156</v>
      </c>
      <c r="E41" s="96" t="s">
        <v>157</v>
      </c>
      <c r="F41" s="63">
        <v>0</v>
      </c>
      <c r="G41" s="63">
        <f>IF(G36=0,(G32*$C$41),0)</f>
        <v>0</v>
      </c>
      <c r="H41" s="63">
        <f>IF(H36=0,(H32*$C$41),0)</f>
        <v>0</v>
      </c>
      <c r="I41" s="63"/>
    </row>
    <row r="42" spans="1:10" ht="15" x14ac:dyDescent="0.35">
      <c r="B42" t="s">
        <v>158</v>
      </c>
      <c r="E42" s="81">
        <v>0</v>
      </c>
      <c r="F42" s="38">
        <v>0</v>
      </c>
      <c r="G42" s="38">
        <f>IF($E$42&lt;0,((G4*$E$42)/$C$4/12),0)</f>
        <v>0</v>
      </c>
      <c r="H42" s="38">
        <f>IF($E$42&lt;0,((H4*$E$42)/$C$4/12),0)</f>
        <v>0</v>
      </c>
      <c r="I42" s="38"/>
      <c r="J42" s="30" t="s">
        <v>144</v>
      </c>
    </row>
    <row r="43" spans="1:10" x14ac:dyDescent="0.2">
      <c r="B43" t="s">
        <v>159</v>
      </c>
      <c r="F43" s="23">
        <f>F32+F37+SUM(F39:F42)</f>
        <v>0</v>
      </c>
      <c r="G43" s="23">
        <f>G32+G37+SUM(G39:G42)</f>
        <v>0</v>
      </c>
      <c r="H43" s="23">
        <f>H32+H37+SUM(H39:H42)</f>
        <v>0</v>
      </c>
      <c r="I43" s="23"/>
    </row>
    <row r="44" spans="1:10" x14ac:dyDescent="0.2">
      <c r="H44" s="23"/>
      <c r="I44" s="23"/>
    </row>
    <row r="45" spans="1:10" x14ac:dyDescent="0.2">
      <c r="B45" t="s">
        <v>160</v>
      </c>
      <c r="F45" s="23">
        <f>F8*F11</f>
        <v>0</v>
      </c>
      <c r="G45" s="23">
        <v>0</v>
      </c>
      <c r="H45" s="23">
        <f>H8*H11</f>
        <v>0</v>
      </c>
      <c r="I45" s="23"/>
    </row>
    <row r="46" spans="1:10" x14ac:dyDescent="0.2">
      <c r="B46" t="s">
        <v>161</v>
      </c>
      <c r="C46" t="s">
        <v>162</v>
      </c>
      <c r="F46" s="19">
        <f>IF(F36&gt;0,0.75,0.5)</f>
        <v>0.5</v>
      </c>
      <c r="G46" s="19">
        <f>IF(G36&gt;0,0.75,0.5)</f>
        <v>0.5</v>
      </c>
      <c r="H46" s="19">
        <f>IF(H36&gt;0,0.75,0.5)</f>
        <v>0.5</v>
      </c>
      <c r="I46" s="19"/>
    </row>
    <row r="47" spans="1:10" ht="13.5" thickBot="1" x14ac:dyDescent="0.25">
      <c r="B47" t="s">
        <v>163</v>
      </c>
      <c r="F47" s="23">
        <f>F45*F46</f>
        <v>0</v>
      </c>
      <c r="G47" s="23">
        <f>G45*G46</f>
        <v>0</v>
      </c>
      <c r="H47" s="23">
        <f>H45*H46</f>
        <v>0</v>
      </c>
      <c r="I47" s="23"/>
    </row>
    <row r="48" spans="1:10" ht="5.25" customHeight="1" x14ac:dyDescent="0.2">
      <c r="B48" s="24"/>
      <c r="C48" s="24"/>
      <c r="D48" s="24"/>
      <c r="E48" s="24"/>
      <c r="F48" s="25"/>
      <c r="G48" s="25"/>
      <c r="H48" s="25"/>
      <c r="I48" s="23"/>
    </row>
    <row r="49" spans="2:9" ht="15" x14ac:dyDescent="0.35">
      <c r="B49" s="64" t="s">
        <v>164</v>
      </c>
      <c r="F49" s="177">
        <f>F3-1</f>
        <v>-1</v>
      </c>
      <c r="G49" s="177">
        <f>G3-1</f>
        <v>-1</v>
      </c>
      <c r="H49" s="177">
        <f>H3-1</f>
        <v>-1</v>
      </c>
      <c r="I49" s="116"/>
    </row>
    <row r="50" spans="2:9" x14ac:dyDescent="0.2">
      <c r="B50" t="s">
        <v>165</v>
      </c>
      <c r="F50" s="185" t="e">
        <f>INDEX(#REF!,MATCH('HO Affordability'!F49,#REF!),MATCH('HO Affordability'!F5,#REF!))</f>
        <v>#REF!</v>
      </c>
      <c r="G50" s="185" t="e">
        <f>INDEX(#REF!,MATCH('HO Affordability'!G49,#REF!),MATCH('HO Affordability'!G5,#REF!))</f>
        <v>#REF!</v>
      </c>
      <c r="H50" s="185" t="e">
        <f>INDEX(#REF!,MATCH('HO Affordability'!H49,#REF!),MATCH('HO Affordability'!H5,#REF!))</f>
        <v>#REF!</v>
      </c>
      <c r="I50" s="39"/>
    </row>
    <row r="51" spans="2:9" x14ac:dyDescent="0.2">
      <c r="B51" t="s">
        <v>166</v>
      </c>
      <c r="D51" s="65">
        <v>0.33</v>
      </c>
      <c r="E51" s="87">
        <v>0.3</v>
      </c>
      <c r="F51" s="186">
        <f>((-F43-F47)*12)/(IF(F5&lt;0.81,$D$58,$E$58))</f>
        <v>0</v>
      </c>
      <c r="G51" s="186">
        <f>((-G43-G47)*12)/(IF(G5&lt;0.81,$D$58,$E$58))</f>
        <v>0</v>
      </c>
      <c r="H51" s="186">
        <f>((-H43-H47)*12)/(IF(H5&lt;0.81,$D$58,$E$58))</f>
        <v>0</v>
      </c>
      <c r="I51" s="23"/>
    </row>
    <row r="52" spans="2:9" x14ac:dyDescent="0.2">
      <c r="E52" s="12" t="s">
        <v>167</v>
      </c>
      <c r="F52" s="187" t="e">
        <f>(CONCATENATE(TEXT(F5*F51/F50,"0%"),"  to ",TEXT(F5, "0%")))</f>
        <v>#REF!</v>
      </c>
      <c r="G52" s="187" t="e">
        <f>(CONCATENATE(TEXT(G5*G51/G50,"0%"),"  to ",TEXT(G5, "0%")))</f>
        <v>#REF!</v>
      </c>
      <c r="H52" s="187" t="e">
        <f>(CONCATENATE(TEXT(H5*H51/H50,"0%"),"  to ",TEXT(H5, "0%")))</f>
        <v>#REF!</v>
      </c>
      <c r="I52" s="88"/>
    </row>
    <row r="53" spans="2:9" x14ac:dyDescent="0.2">
      <c r="F53" s="187" t="s">
        <v>168</v>
      </c>
      <c r="G53" s="187" t="s">
        <v>168</v>
      </c>
      <c r="H53" s="187" t="s">
        <v>168</v>
      </c>
      <c r="I53" s="88"/>
    </row>
    <row r="54" spans="2:9" x14ac:dyDescent="0.2">
      <c r="F54" s="188" t="e">
        <f>IF(F51&gt;F50, "error", "---")</f>
        <v>#REF!</v>
      </c>
      <c r="G54" s="188" t="e">
        <f>IF(G51&gt;G50, "error", "---")</f>
        <v>#REF!</v>
      </c>
      <c r="H54" s="188" t="e">
        <f>IF(H51&gt;H50, "error", "---")</f>
        <v>#REF!</v>
      </c>
      <c r="I54" s="53"/>
    </row>
    <row r="55" spans="2:9" x14ac:dyDescent="0.2">
      <c r="F55" s="89"/>
      <c r="G55" s="89"/>
      <c r="H55" s="89"/>
      <c r="I55" s="53"/>
    </row>
    <row r="56" spans="2:9" ht="15" x14ac:dyDescent="0.35">
      <c r="B56" s="64" t="s">
        <v>164</v>
      </c>
      <c r="F56" s="177">
        <f>F3</f>
        <v>0</v>
      </c>
      <c r="G56" s="177">
        <f>G3</f>
        <v>0</v>
      </c>
      <c r="H56" s="177">
        <f>H3</f>
        <v>0</v>
      </c>
      <c r="I56" s="116"/>
    </row>
    <row r="57" spans="2:9" x14ac:dyDescent="0.2">
      <c r="B57" t="s">
        <v>165</v>
      </c>
      <c r="F57" s="185" t="e">
        <f>INDEX(#REF!,MATCH('HO Affordability'!F56,#REF!),MATCH('HO Affordability'!F5,#REF!))</f>
        <v>#REF!</v>
      </c>
      <c r="G57" s="185" t="e">
        <f>INDEX(#REF!,MATCH('HO Affordability'!G56,#REF!),MATCH('HO Affordability'!G5,#REF!))</f>
        <v>#REF!</v>
      </c>
      <c r="H57" s="185" t="e">
        <f>INDEX(#REF!,MATCH('HO Affordability'!H56,#REF!),MATCH('HO Affordability'!H5,#REF!))</f>
        <v>#REF!</v>
      </c>
      <c r="I57" s="39"/>
    </row>
    <row r="58" spans="2:9" x14ac:dyDescent="0.2">
      <c r="B58" t="s">
        <v>166</v>
      </c>
      <c r="D58" s="65">
        <v>0.33</v>
      </c>
      <c r="E58" s="87">
        <v>0.3</v>
      </c>
      <c r="F58" s="186">
        <f>((-F43-F47)*12)/(IF(F5&lt;0.81,$D$58,$E$58))</f>
        <v>0</v>
      </c>
      <c r="G58" s="186">
        <f>((-G43-G47)*12)/(IF(G5&lt;0.81,$D$58,$E$58))</f>
        <v>0</v>
      </c>
      <c r="H58" s="186">
        <f>((-H43-H47)*12)/(IF(H5&lt;0.81,$D$58,$E$58))</f>
        <v>0</v>
      </c>
      <c r="I58" s="23"/>
    </row>
    <row r="59" spans="2:9" x14ac:dyDescent="0.2">
      <c r="E59" s="12" t="s">
        <v>167</v>
      </c>
      <c r="F59" s="187" t="e">
        <f>(CONCATENATE(TEXT(F5*F58/F57,"0%"),"  to ",TEXT(F5, "0%")))</f>
        <v>#REF!</v>
      </c>
      <c r="G59" s="187" t="e">
        <f>(CONCATENATE(TEXT(G5*G58/G57,"0%"),"  to ",TEXT(G5, "0%")))</f>
        <v>#REF!</v>
      </c>
      <c r="H59" s="187" t="e">
        <f>(CONCATENATE(TEXT(H5*H58/H57,"0%"),"  to ",TEXT(H5, "0%")))</f>
        <v>#REF!</v>
      </c>
      <c r="I59" s="88"/>
    </row>
    <row r="60" spans="2:9" x14ac:dyDescent="0.2">
      <c r="F60" s="187" t="s">
        <v>168</v>
      </c>
      <c r="G60" s="187" t="s">
        <v>168</v>
      </c>
      <c r="H60" s="187" t="s">
        <v>168</v>
      </c>
      <c r="I60" s="88"/>
    </row>
    <row r="61" spans="2:9" x14ac:dyDescent="0.2">
      <c r="F61" s="188" t="e">
        <f>IF(F58&gt;F57, "error", "---")</f>
        <v>#REF!</v>
      </c>
      <c r="G61" s="188" t="e">
        <f>IF(G58&gt;G57, "error", "---")</f>
        <v>#REF!</v>
      </c>
      <c r="H61" s="188" t="e">
        <f>IF(H58&gt;H57, "error", "---")</f>
        <v>#REF!</v>
      </c>
      <c r="I61" s="53"/>
    </row>
    <row r="62" spans="2:9" x14ac:dyDescent="0.2">
      <c r="F62" s="189"/>
      <c r="G62" s="189"/>
      <c r="H62" s="189"/>
      <c r="I62" s="53"/>
    </row>
    <row r="63" spans="2:9" ht="15" x14ac:dyDescent="0.35">
      <c r="B63" s="50" t="s">
        <v>169</v>
      </c>
      <c r="F63" s="177">
        <f>F56+1</f>
        <v>1</v>
      </c>
      <c r="G63" s="177">
        <f>G56+1</f>
        <v>1</v>
      </c>
      <c r="H63" s="177">
        <f>H56+1</f>
        <v>1</v>
      </c>
      <c r="I63" s="61"/>
    </row>
    <row r="64" spans="2:9" x14ac:dyDescent="0.2">
      <c r="B64" t="s">
        <v>165</v>
      </c>
      <c r="F64" s="185" t="e">
        <f>INDEX(#REF!,MATCH('HO Affordability'!F63,#REF!),MATCH('HO Affordability'!F5,#REF!))</f>
        <v>#REF!</v>
      </c>
      <c r="G64" s="185" t="e">
        <f>INDEX(#REF!,MATCH('HO Affordability'!G63,#REF!),MATCH('HO Affordability'!G5,#REF!))</f>
        <v>#REF!</v>
      </c>
      <c r="H64" s="185" t="e">
        <f>INDEX(#REF!,MATCH('HO Affordability'!H63,#REF!),MATCH('HO Affordability'!H5,#REF!))</f>
        <v>#REF!</v>
      </c>
      <c r="I64" s="39"/>
    </row>
    <row r="65" spans="2:9" x14ac:dyDescent="0.2">
      <c r="B65" t="s">
        <v>170</v>
      </c>
      <c r="D65" s="65">
        <v>0.33</v>
      </c>
      <c r="E65" s="86">
        <f>E58</f>
        <v>0.3</v>
      </c>
      <c r="F65" s="185">
        <f>F58</f>
        <v>0</v>
      </c>
      <c r="G65" s="186">
        <f>G58</f>
        <v>0</v>
      </c>
      <c r="H65" s="186">
        <f>H58</f>
        <v>0</v>
      </c>
      <c r="I65" s="23"/>
    </row>
    <row r="66" spans="2:9" x14ac:dyDescent="0.2">
      <c r="E66" s="12" t="s">
        <v>167</v>
      </c>
      <c r="F66" s="187" t="e">
        <f>(CONCATENATE(TEXT(F5*F65/F64,"0%"),"  to ",TEXT(F5, "0%")))</f>
        <v>#REF!</v>
      </c>
      <c r="G66" s="187" t="e">
        <f>(CONCATENATE(TEXT(G5*G65/G64,"0%"),"  to ",TEXT(G5, "0%")))</f>
        <v>#REF!</v>
      </c>
      <c r="H66" s="187" t="e">
        <f>(CONCATENATE(TEXT(H5*H65/H64,"0%"),"  to ",TEXT(H5, "0%")))</f>
        <v>#REF!</v>
      </c>
      <c r="I66" s="88"/>
    </row>
    <row r="67" spans="2:9" x14ac:dyDescent="0.2">
      <c r="F67" s="187" t="s">
        <v>168</v>
      </c>
      <c r="G67" s="187" t="s">
        <v>168</v>
      </c>
      <c r="H67" s="187" t="s">
        <v>168</v>
      </c>
      <c r="I67" s="88"/>
    </row>
    <row r="68" spans="2:9" x14ac:dyDescent="0.2">
      <c r="F68" s="53" t="e">
        <f>IF(F65&gt;F64, "error", "---")</f>
        <v>#REF!</v>
      </c>
      <c r="G68" s="53" t="e">
        <f>IF(G65&gt;G64, "error", "---")</f>
        <v>#REF!</v>
      </c>
      <c r="H68" s="53" t="e">
        <f>IF(H65&gt;H64, "error", "---")</f>
        <v>#REF!</v>
      </c>
      <c r="I68" s="53"/>
    </row>
    <row r="69" spans="2:9" x14ac:dyDescent="0.2">
      <c r="F69" s="66"/>
      <c r="G69" s="66"/>
      <c r="H69" s="66"/>
      <c r="I69" s="66"/>
    </row>
    <row r="70" spans="2:9" ht="6" customHeight="1" thickBot="1" x14ac:dyDescent="0.25">
      <c r="B70" s="67"/>
      <c r="C70" s="21"/>
      <c r="D70" s="21"/>
      <c r="E70" s="21"/>
      <c r="F70" s="69"/>
      <c r="G70" s="68"/>
      <c r="H70" s="68"/>
      <c r="I70" s="53"/>
    </row>
    <row r="71" spans="2:9" ht="6" customHeight="1" x14ac:dyDescent="0.2">
      <c r="H71" s="23"/>
      <c r="I71" s="23"/>
    </row>
    <row r="72" spans="2:9" ht="15" x14ac:dyDescent="0.35">
      <c r="B72" s="70" t="s">
        <v>171</v>
      </c>
    </row>
    <row r="73" spans="2:9" x14ac:dyDescent="0.2">
      <c r="B73" s="71" t="s">
        <v>172</v>
      </c>
    </row>
    <row r="74" spans="2:9" x14ac:dyDescent="0.2">
      <c r="B74" s="71" t="s">
        <v>173</v>
      </c>
    </row>
    <row r="75" spans="2:9" x14ac:dyDescent="0.2">
      <c r="B75" s="71" t="s">
        <v>174</v>
      </c>
    </row>
    <row r="76" spans="2:9" x14ac:dyDescent="0.2">
      <c r="B76" s="71" t="s">
        <v>175</v>
      </c>
    </row>
    <row r="78" spans="2:9" x14ac:dyDescent="0.2">
      <c r="B78" s="202" t="s">
        <v>144</v>
      </c>
      <c r="C78" s="194"/>
      <c r="D78" s="194"/>
      <c r="F78" s="203"/>
      <c r="G78" s="194"/>
      <c r="H78" s="194"/>
      <c r="I78"/>
    </row>
    <row r="79" spans="2:9" x14ac:dyDescent="0.2">
      <c r="B79" s="196"/>
      <c r="C79" s="196"/>
      <c r="D79" s="196"/>
      <c r="F79" s="196"/>
      <c r="G79" s="196"/>
      <c r="H79" s="196"/>
      <c r="I79"/>
    </row>
    <row r="80" spans="2:9" x14ac:dyDescent="0.2">
      <c r="B80" s="190" t="s">
        <v>176</v>
      </c>
      <c r="F80" s="94" t="s">
        <v>177</v>
      </c>
    </row>
    <row r="81" spans="2:2" x14ac:dyDescent="0.2">
      <c r="B81" s="71"/>
    </row>
    <row r="82" spans="2:2" x14ac:dyDescent="0.2">
      <c r="B82" s="71"/>
    </row>
    <row r="83" spans="2:2" x14ac:dyDescent="0.2">
      <c r="B83" s="71"/>
    </row>
    <row r="84" spans="2:2" x14ac:dyDescent="0.2">
      <c r="B84" s="71"/>
    </row>
    <row r="85" spans="2:2" x14ac:dyDescent="0.2">
      <c r="B85" s="71"/>
    </row>
    <row r="87" spans="2:2" x14ac:dyDescent="0.2">
      <c r="B87" s="71" t="s">
        <v>144</v>
      </c>
    </row>
  </sheetData>
  <customSheetViews>
    <customSheetView guid="{39C0FFE9-C671-44BB-B6D5-EEBEC2C53D52}" scale="60" showPageBreaks="1" fitToPage="1" printArea="1" showRuler="0">
      <selection activeCell="J15" sqref="J15"/>
      <pageMargins left="0" right="0" top="0" bottom="0" header="0" footer="0"/>
      <printOptions horizontalCentered="1"/>
      <pageSetup scale="64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3">
    <mergeCell ref="C1:E1"/>
    <mergeCell ref="B78:D79"/>
    <mergeCell ref="F78:H79"/>
  </mergeCells>
  <phoneticPr fontId="0" type="noConversion"/>
  <printOptions horizontalCentered="1"/>
  <pageMargins left="0.5" right="0.5" top="0.75" bottom="0.5" header="0.25" footer="0.25"/>
  <pageSetup scale="72" orientation="portrait" r:id="rId2"/>
  <headerFooter alignWithMargins="0">
    <oddHeader>&amp;C&amp;"Arial,Bold"&amp;11Attachment 1
Project Sources and Uses</oddHeader>
    <oddFooter>&amp;C&amp;A&amp;R&amp;8Revised October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35" sqref="A35"/>
    </sheetView>
  </sheetViews>
  <sheetFormatPr defaultRowHeight="12.75" x14ac:dyDescent="0.2"/>
  <cols>
    <col min="1" max="1" width="34.28515625" customWidth="1"/>
    <col min="2" max="2" width="14.85546875" bestFit="1" customWidth="1"/>
    <col min="3" max="7" width="12.710937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Uses</vt:lpstr>
      <vt:lpstr>Rental Sources</vt:lpstr>
      <vt:lpstr>HO Sources</vt:lpstr>
      <vt:lpstr>HO Affordability</vt:lpstr>
      <vt:lpstr>3</vt:lpstr>
      <vt:lpstr>'HO Affordability'!Print_Area</vt:lpstr>
      <vt:lpstr>'HO Sources'!Print_Area</vt:lpstr>
      <vt:lpstr>'Rental Sources'!Print_Area</vt:lpstr>
      <vt:lpstr>Uses!Print_Area</vt:lpstr>
      <vt:lpstr>Uses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GrandFamilies House</dc:title>
  <dc:subject>Pro Forma</dc:subject>
  <dc:creator>O'Keefe, Christine (DND)</dc:creator>
  <cp:keywords/>
  <dc:description/>
  <cp:lastModifiedBy>Beverly Estes-Smargiassi</cp:lastModifiedBy>
  <cp:revision/>
  <dcterms:created xsi:type="dcterms:W3CDTF">1999-03-09T17:08:55Z</dcterms:created>
  <dcterms:modified xsi:type="dcterms:W3CDTF">2023-10-04T20:31:25Z</dcterms:modified>
  <cp:category/>
  <cp:contentStatus/>
</cp:coreProperties>
</file>