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10" yWindow="-30" windowWidth="18645" windowHeight="9285" activeTab="5"/>
  </bookViews>
  <sheets>
    <sheet name="Time_Line" sheetId="1" r:id="rId1"/>
    <sheet name="Post upto 10%" sheetId="2" r:id="rId2"/>
    <sheet name="Post_over_10%" sheetId="3" r:id="rId3"/>
    <sheet name="DHCD SCHD" sheetId="4" r:id="rId4"/>
    <sheet name="236-MRVP" sheetId="5" r:id="rId5"/>
    <sheet name="HUD SCHD" sheetId="6" r:id="rId6"/>
  </sheets>
  <externalReferences>
    <externalReference r:id="rId7"/>
  </externalReferences>
  <definedNames>
    <definedName name="_39">#REF!</definedName>
    <definedName name="_63">#REF!</definedName>
    <definedName name="DHCD_SCHD">'DHCD SCHD'!$A$1:$M$58</definedName>
    <definedName name="HUD_SCHD">'HUD SCHD'!$A$1:$H$63</definedName>
    <definedName name="HUD_SCHEDULE">'HUD SCHD'!$A$1:$H$64</definedName>
    <definedName name="POST_LT10">#REF!</definedName>
    <definedName name="_xlnm.Print_Area" localSheetId="4">'236-MRVP'!$A$1:$M$58</definedName>
    <definedName name="_xlnm.Print_Area" localSheetId="3">'DHCD SCHD'!$A$1:$M$58</definedName>
    <definedName name="_xlnm.Print_Area" localSheetId="5">'HUD SCHD'!$A$1:$H$67</definedName>
    <definedName name="_xlnm.Print_Area" localSheetId="1">'Post upto 10%'!$A$1:$O$113</definedName>
    <definedName name="_xlnm.Print_Area" localSheetId="2">'Post_over_10%'!$B$1:$M$114</definedName>
    <definedName name="_xlnm.Print_Area" localSheetId="0">Time_Line!$A$1:$J$56</definedName>
    <definedName name="TIMELINE">Time_Line!$A$1:$I$60</definedName>
  </definedNames>
  <calcPr calcId="145621"/>
</workbook>
</file>

<file path=xl/calcChain.xml><?xml version="1.0" encoding="utf-8"?>
<calcChain xmlns="http://schemas.openxmlformats.org/spreadsheetml/2006/main">
  <c r="E43" i="6"/>
  <c r="E42"/>
  <c r="E41"/>
  <c r="G7"/>
  <c r="D48" i="5"/>
  <c r="K83" i="3"/>
  <c r="G81"/>
  <c r="H80"/>
  <c r="F74"/>
  <c r="H74"/>
  <c r="H72"/>
  <c r="E14"/>
  <c r="E13"/>
  <c r="E9"/>
  <c r="H6"/>
  <c r="C5"/>
  <c r="H34" i="1"/>
  <c r="H9"/>
  <c r="H3"/>
  <c r="H27"/>
  <c r="H15"/>
  <c r="G11"/>
  <c r="A7" i="6"/>
  <c r="D7"/>
  <c r="E7"/>
  <c r="E15"/>
  <c r="A16"/>
  <c r="B16"/>
  <c r="C16"/>
  <c r="D16"/>
  <c r="E16"/>
  <c r="G16"/>
  <c r="H16"/>
  <c r="A17"/>
  <c r="B17"/>
  <c r="C17"/>
  <c r="E17"/>
  <c r="G17"/>
  <c r="H17"/>
  <c r="A18"/>
  <c r="B18"/>
  <c r="C18"/>
  <c r="E18"/>
  <c r="G18"/>
  <c r="H18"/>
  <c r="A19"/>
  <c r="B19"/>
  <c r="C19"/>
  <c r="D19"/>
  <c r="E19"/>
  <c r="G19"/>
  <c r="A20"/>
  <c r="B20"/>
  <c r="C20"/>
  <c r="E20"/>
  <c r="G20"/>
  <c r="H20"/>
  <c r="A21"/>
  <c r="B21"/>
  <c r="C21"/>
  <c r="D21"/>
  <c r="E21"/>
  <c r="G21"/>
  <c r="A22"/>
  <c r="B22"/>
  <c r="C22"/>
  <c r="D22"/>
  <c r="E22"/>
  <c r="G22"/>
  <c r="H22"/>
  <c r="A23"/>
  <c r="B23"/>
  <c r="C23"/>
  <c r="D23"/>
  <c r="E23"/>
  <c r="G23"/>
  <c r="B28"/>
  <c r="F28"/>
  <c r="F31"/>
  <c r="A38"/>
  <c r="G41"/>
  <c r="H41"/>
  <c r="G42"/>
  <c r="H42"/>
  <c r="G43"/>
  <c r="H43"/>
  <c r="H47"/>
  <c r="E54"/>
  <c r="F54"/>
  <c r="G54"/>
  <c r="H54"/>
  <c r="E55"/>
  <c r="F55"/>
  <c r="G55"/>
  <c r="H55"/>
  <c r="E56"/>
  <c r="F56"/>
  <c r="G56"/>
  <c r="H56"/>
  <c r="E57"/>
  <c r="F57"/>
  <c r="G57"/>
  <c r="H57"/>
  <c r="A58"/>
  <c r="D58"/>
  <c r="E58"/>
  <c r="F58"/>
  <c r="G58"/>
  <c r="H58"/>
  <c r="A59"/>
  <c r="D59"/>
  <c r="E59"/>
  <c r="F59"/>
  <c r="G59"/>
  <c r="H59"/>
  <c r="A60"/>
  <c r="D60"/>
  <c r="A61"/>
  <c r="D61"/>
  <c r="A62"/>
  <c r="D62"/>
  <c r="A63"/>
  <c r="D63"/>
  <c r="A64"/>
  <c r="D64"/>
  <c r="H64"/>
  <c r="A65"/>
  <c r="D65"/>
  <c r="D67"/>
  <c r="D3" i="5"/>
  <c r="D4"/>
  <c r="D5"/>
  <c r="L13"/>
  <c r="A21"/>
  <c r="B21"/>
  <c r="C21"/>
  <c r="D21"/>
  <c r="E21"/>
  <c r="F21"/>
  <c r="G21"/>
  <c r="H21"/>
  <c r="I21"/>
  <c r="J21"/>
  <c r="K21"/>
  <c r="L21"/>
  <c r="M21"/>
  <c r="A22"/>
  <c r="B22"/>
  <c r="C22"/>
  <c r="D22"/>
  <c r="E22"/>
  <c r="F22"/>
  <c r="G22"/>
  <c r="H22"/>
  <c r="I22"/>
  <c r="J22"/>
  <c r="K22"/>
  <c r="L22"/>
  <c r="M22"/>
  <c r="A23"/>
  <c r="B23"/>
  <c r="C23"/>
  <c r="D23"/>
  <c r="E23"/>
  <c r="F23"/>
  <c r="G23"/>
  <c r="H23"/>
  <c r="I23"/>
  <c r="J23"/>
  <c r="K23"/>
  <c r="L23"/>
  <c r="M23"/>
  <c r="A24"/>
  <c r="B24"/>
  <c r="C24"/>
  <c r="D24"/>
  <c r="E24"/>
  <c r="F24"/>
  <c r="G24"/>
  <c r="H24"/>
  <c r="I24"/>
  <c r="J24"/>
  <c r="K24"/>
  <c r="L24"/>
  <c r="M24"/>
  <c r="A25"/>
  <c r="B25"/>
  <c r="C25"/>
  <c r="D25"/>
  <c r="E25"/>
  <c r="F25"/>
  <c r="G25"/>
  <c r="H25"/>
  <c r="I25"/>
  <c r="J25"/>
  <c r="K25"/>
  <c r="L25"/>
  <c r="M25"/>
  <c r="A26"/>
  <c r="B26"/>
  <c r="C26"/>
  <c r="D26"/>
  <c r="E26"/>
  <c r="F26"/>
  <c r="G26"/>
  <c r="H26"/>
  <c r="I26"/>
  <c r="J26"/>
  <c r="K26"/>
  <c r="L26"/>
  <c r="M26"/>
  <c r="A27"/>
  <c r="B27"/>
  <c r="C27"/>
  <c r="D27"/>
  <c r="E27"/>
  <c r="F27"/>
  <c r="H27"/>
  <c r="I27"/>
  <c r="J27"/>
  <c r="K27"/>
  <c r="L27"/>
  <c r="M27"/>
  <c r="A28"/>
  <c r="B28"/>
  <c r="D31"/>
  <c r="C28"/>
  <c r="D28"/>
  <c r="E28"/>
  <c r="F28"/>
  <c r="G28"/>
  <c r="H28"/>
  <c r="I28"/>
  <c r="J28"/>
  <c r="K28"/>
  <c r="L28"/>
  <c r="M28"/>
  <c r="F32"/>
  <c r="G34"/>
  <c r="G35"/>
  <c r="G38"/>
  <c r="C41"/>
  <c r="I58"/>
  <c r="D3" i="4"/>
  <c r="D4"/>
  <c r="D5"/>
  <c r="L13"/>
  <c r="A21"/>
  <c r="B21"/>
  <c r="C21"/>
  <c r="D21"/>
  <c r="E21"/>
  <c r="F21"/>
  <c r="G21"/>
  <c r="H21"/>
  <c r="I21"/>
  <c r="J21"/>
  <c r="K21"/>
  <c r="L21"/>
  <c r="M21"/>
  <c r="A22"/>
  <c r="B22"/>
  <c r="C22"/>
  <c r="D22"/>
  <c r="E22"/>
  <c r="F22"/>
  <c r="G22"/>
  <c r="H22"/>
  <c r="I22"/>
  <c r="J22"/>
  <c r="K22"/>
  <c r="L22"/>
  <c r="M22"/>
  <c r="A23"/>
  <c r="B23"/>
  <c r="C23"/>
  <c r="D23"/>
  <c r="E23"/>
  <c r="F23"/>
  <c r="G23"/>
  <c r="H23"/>
  <c r="I23"/>
  <c r="J23"/>
  <c r="K23"/>
  <c r="L23"/>
  <c r="M23"/>
  <c r="A24"/>
  <c r="B24"/>
  <c r="C24"/>
  <c r="D24"/>
  <c r="E24"/>
  <c r="F24"/>
  <c r="G24"/>
  <c r="H24"/>
  <c r="I24"/>
  <c r="J24"/>
  <c r="K24"/>
  <c r="L24"/>
  <c r="M24"/>
  <c r="A25"/>
  <c r="B25"/>
  <c r="C25"/>
  <c r="D25"/>
  <c r="E25"/>
  <c r="F25"/>
  <c r="G25"/>
  <c r="H25"/>
  <c r="I25"/>
  <c r="J25"/>
  <c r="K25"/>
  <c r="L25"/>
  <c r="M25"/>
  <c r="A26"/>
  <c r="B26"/>
  <c r="C26"/>
  <c r="D26"/>
  <c r="E26"/>
  <c r="F26"/>
  <c r="G26"/>
  <c r="H26"/>
  <c r="I26"/>
  <c r="J26"/>
  <c r="K26"/>
  <c r="L26"/>
  <c r="M26"/>
  <c r="A27"/>
  <c r="B27"/>
  <c r="C27"/>
  <c r="D27"/>
  <c r="E27"/>
  <c r="F27"/>
  <c r="G27"/>
  <c r="H27"/>
  <c r="I27"/>
  <c r="J27"/>
  <c r="K27"/>
  <c r="L27"/>
  <c r="M27"/>
  <c r="A28"/>
  <c r="B28"/>
  <c r="C28"/>
  <c r="D28"/>
  <c r="E28"/>
  <c r="F28"/>
  <c r="G28"/>
  <c r="H28"/>
  <c r="I28"/>
  <c r="J28"/>
  <c r="K28"/>
  <c r="L28"/>
  <c r="M28"/>
  <c r="E32"/>
  <c r="G34"/>
  <c r="G35"/>
  <c r="G38"/>
  <c r="C41"/>
  <c r="D48"/>
  <c r="M58"/>
  <c r="E3" i="3"/>
  <c r="E15"/>
  <c r="E16"/>
  <c r="B19"/>
  <c r="C19"/>
  <c r="B23"/>
  <c r="C23"/>
  <c r="B27"/>
  <c r="C27"/>
  <c r="B31"/>
  <c r="C31"/>
  <c r="B35"/>
  <c r="C35"/>
  <c r="J106"/>
  <c r="P44"/>
  <c r="B46"/>
  <c r="C46"/>
  <c r="F46"/>
  <c r="E46"/>
  <c r="H46"/>
  <c r="I46"/>
  <c r="N46"/>
  <c r="J46"/>
  <c r="K46"/>
  <c r="L46"/>
  <c r="M46"/>
  <c r="O46"/>
  <c r="B47"/>
  <c r="C47"/>
  <c r="F47"/>
  <c r="E47"/>
  <c r="H47"/>
  <c r="I47"/>
  <c r="N47"/>
  <c r="J47"/>
  <c r="K47"/>
  <c r="L47"/>
  <c r="M47"/>
  <c r="O47"/>
  <c r="B48"/>
  <c r="C48"/>
  <c r="F48"/>
  <c r="E48"/>
  <c r="H48"/>
  <c r="I48"/>
  <c r="N48"/>
  <c r="J48"/>
  <c r="K48"/>
  <c r="L48"/>
  <c r="M48"/>
  <c r="O48"/>
  <c r="B49"/>
  <c r="C49"/>
  <c r="F49"/>
  <c r="E49"/>
  <c r="H49"/>
  <c r="I49"/>
  <c r="N49"/>
  <c r="J49"/>
  <c r="K49"/>
  <c r="L49"/>
  <c r="M49"/>
  <c r="O49"/>
  <c r="B50"/>
  <c r="C50"/>
  <c r="F50"/>
  <c r="E50"/>
  <c r="H50"/>
  <c r="I50"/>
  <c r="N50"/>
  <c r="J50"/>
  <c r="K50"/>
  <c r="L50"/>
  <c r="M50"/>
  <c r="O50"/>
  <c r="B51"/>
  <c r="C51"/>
  <c r="F51"/>
  <c r="E51"/>
  <c r="H51"/>
  <c r="I51"/>
  <c r="N51"/>
  <c r="J51"/>
  <c r="K51"/>
  <c r="L51"/>
  <c r="M51"/>
  <c r="O51"/>
  <c r="B52"/>
  <c r="C52"/>
  <c r="F52"/>
  <c r="E52"/>
  <c r="H52"/>
  <c r="I52"/>
  <c r="N52"/>
  <c r="J52"/>
  <c r="K52"/>
  <c r="L52"/>
  <c r="M52"/>
  <c r="O52"/>
  <c r="B53"/>
  <c r="C53"/>
  <c r="F53"/>
  <c r="E53"/>
  <c r="H53"/>
  <c r="I53"/>
  <c r="N53"/>
  <c r="J53"/>
  <c r="K53"/>
  <c r="L53"/>
  <c r="M53"/>
  <c r="O53"/>
  <c r="H60"/>
  <c r="H61"/>
  <c r="H62"/>
  <c r="H63"/>
  <c r="H64"/>
  <c r="I64"/>
  <c r="E99"/>
  <c r="D101"/>
  <c r="D104"/>
  <c r="D106"/>
  <c r="D107"/>
  <c r="D108"/>
  <c r="D109"/>
  <c r="D111"/>
  <c r="B13" i="1"/>
  <c r="B14"/>
  <c r="B15"/>
  <c r="B16"/>
  <c r="B17"/>
  <c r="B18"/>
  <c r="B19"/>
  <c r="B20"/>
  <c r="B21"/>
  <c r="B22"/>
  <c r="B23"/>
  <c r="B24"/>
  <c r="B25"/>
  <c r="B26"/>
  <c r="B27"/>
  <c r="H56"/>
  <c r="G35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H41"/>
  <c r="B19" i="2"/>
  <c r="C19"/>
  <c r="B22"/>
  <c r="C22"/>
  <c r="B25"/>
  <c r="C25"/>
  <c r="B29"/>
  <c r="C29"/>
  <c r="B33"/>
  <c r="C33"/>
  <c r="D42"/>
  <c r="G42"/>
  <c r="J42"/>
  <c r="B44"/>
  <c r="C44"/>
  <c r="F44"/>
  <c r="D44"/>
  <c r="E44"/>
  <c r="G44"/>
  <c r="H44"/>
  <c r="I44"/>
  <c r="N44"/>
  <c r="O44"/>
  <c r="J44"/>
  <c r="K44"/>
  <c r="L44"/>
  <c r="M44"/>
  <c r="B45"/>
  <c r="C45"/>
  <c r="F45"/>
  <c r="D45"/>
  <c r="E45"/>
  <c r="G45"/>
  <c r="H45"/>
  <c r="I45"/>
  <c r="N45"/>
  <c r="O45"/>
  <c r="J45"/>
  <c r="K45"/>
  <c r="L45"/>
  <c r="M45"/>
  <c r="B46"/>
  <c r="C46"/>
  <c r="F46"/>
  <c r="D46"/>
  <c r="E46"/>
  <c r="G46"/>
  <c r="H46"/>
  <c r="I46"/>
  <c r="N46"/>
  <c r="O46"/>
  <c r="J46"/>
  <c r="K46"/>
  <c r="L46"/>
  <c r="M46"/>
  <c r="B47"/>
  <c r="C47"/>
  <c r="F47"/>
  <c r="D47"/>
  <c r="E47"/>
  <c r="G47"/>
  <c r="H47"/>
  <c r="I47"/>
  <c r="N47"/>
  <c r="O47"/>
  <c r="J47"/>
  <c r="K47"/>
  <c r="L47"/>
  <c r="M47"/>
  <c r="B48"/>
  <c r="C48"/>
  <c r="F48"/>
  <c r="D48"/>
  <c r="E48"/>
  <c r="G48"/>
  <c r="H48"/>
  <c r="I48"/>
  <c r="N48"/>
  <c r="O48"/>
  <c r="J48"/>
  <c r="K48"/>
  <c r="L48"/>
  <c r="M48"/>
  <c r="B49"/>
  <c r="C49"/>
  <c r="F49"/>
  <c r="D49"/>
  <c r="E49"/>
  <c r="G49"/>
  <c r="H49"/>
  <c r="I49"/>
  <c r="N49"/>
  <c r="O49"/>
  <c r="J49"/>
  <c r="K49"/>
  <c r="L49"/>
  <c r="M49"/>
  <c r="B50"/>
  <c r="C50"/>
  <c r="F50"/>
  <c r="D50"/>
  <c r="E50"/>
  <c r="G50"/>
  <c r="H50"/>
  <c r="I50"/>
  <c r="N50"/>
  <c r="J50"/>
  <c r="O50"/>
  <c r="K50"/>
  <c r="L50"/>
  <c r="M50"/>
  <c r="B51"/>
  <c r="C51"/>
  <c r="F51"/>
  <c r="D51"/>
  <c r="E51"/>
  <c r="G51"/>
  <c r="H51"/>
  <c r="I51"/>
  <c r="N51"/>
  <c r="J51"/>
  <c r="O51"/>
  <c r="K51"/>
  <c r="L51"/>
  <c r="M51"/>
  <c r="K56"/>
  <c r="K57"/>
  <c r="K58"/>
  <c r="K59"/>
  <c r="K60"/>
  <c r="G61"/>
  <c r="L83"/>
  <c r="E97"/>
  <c r="E99"/>
  <c r="E101"/>
  <c r="E103"/>
  <c r="E104"/>
  <c r="E105"/>
  <c r="M112"/>
  <c r="D46" i="3"/>
  <c r="G46"/>
  <c r="D47"/>
  <c r="G47"/>
  <c r="D48"/>
  <c r="G48"/>
  <c r="D49"/>
  <c r="G49"/>
  <c r="D50"/>
  <c r="G50"/>
  <c r="D51"/>
  <c r="G51"/>
  <c r="D52"/>
  <c r="G52"/>
  <c r="D53"/>
  <c r="G53"/>
  <c r="G37" i="5"/>
  <c r="G37" i="4"/>
  <c r="F23" i="6"/>
  <c r="F22"/>
  <c r="F21"/>
  <c r="F20"/>
  <c r="F19"/>
  <c r="F18"/>
  <c r="F17"/>
  <c r="F16"/>
  <c r="D20"/>
  <c r="D18"/>
  <c r="D17"/>
  <c r="J43" i="1"/>
  <c r="D31" i="4"/>
  <c r="F61" i="6"/>
  <c r="H61"/>
  <c r="H23"/>
  <c r="H21"/>
  <c r="G27" i="5"/>
  <c r="H19" i="6"/>
  <c r="G36" i="4"/>
  <c r="H28" i="6"/>
  <c r="H31"/>
  <c r="J13" i="1"/>
  <c r="H13"/>
  <c r="G10"/>
  <c r="G36" i="5"/>
  <c r="D28" i="6"/>
  <c r="D31"/>
  <c r="G36" i="1"/>
  <c r="J39"/>
  <c r="H39"/>
  <c r="H55"/>
  <c r="H42"/>
  <c r="H46"/>
  <c r="H43"/>
  <c r="H54"/>
  <c r="H50"/>
  <c r="H47"/>
  <c r="H45"/>
  <c r="H48"/>
  <c r="H51"/>
  <c r="J56"/>
  <c r="H44"/>
  <c r="H40"/>
  <c r="H49"/>
  <c r="H25"/>
  <c r="H21"/>
  <c r="H17"/>
  <c r="H24"/>
  <c r="H20"/>
  <c r="H16"/>
  <c r="J27"/>
  <c r="H23"/>
  <c r="H19"/>
  <c r="H26"/>
  <c r="H22"/>
  <c r="H18"/>
  <c r="H14"/>
</calcChain>
</file>

<file path=xl/sharedStrings.xml><?xml version="1.0" encoding="utf-8"?>
<sst xmlns="http://schemas.openxmlformats.org/spreadsheetml/2006/main" count="568" uniqueCount="340">
  <si>
    <t>&gt;&gt;&gt;&gt;&gt;&gt;&gt;&gt;&gt;&gt;&gt;&gt;&gt;&gt;&gt;&gt;&gt;&gt;&gt;&gt;&gt;&gt;&gt;&gt;</t>
  </si>
  <si>
    <t>&gt;&gt;&gt;&gt;&gt;&gt;&gt;&gt;&gt;&gt;&gt;&gt;&gt;&gt;&gt;&gt;&gt;&gt;&gt;&gt;&gt;&gt;&gt;</t>
  </si>
  <si>
    <t>PROPOSED</t>
  </si>
  <si>
    <t>MAXIMUM</t>
  </si>
  <si>
    <t>236 RENT</t>
  </si>
  <si>
    <t>13A RENT</t>
  </si>
  <si>
    <t>Director of Multifamily Asset Management</t>
  </si>
  <si>
    <t>MassHousing</t>
  </si>
  <si>
    <t>One Beacon Street, 28th floor</t>
  </si>
  <si>
    <t>Boston</t>
  </si>
  <si>
    <t>MA</t>
  </si>
  <si>
    <t>02108-3110</t>
  </si>
  <si>
    <t>If the agent's request for a rent increase exceeds five percent (5%), or a second meeting was requested ,</t>
  </si>
  <si>
    <t>MassHousing staff will review the request and either deny it, or forward it to the Rent Increase Review  Panel.</t>
  </si>
  <si>
    <t xml:space="preserve"> </t>
  </si>
  <si>
    <t>*</t>
  </si>
  <si>
    <t>____________</t>
  </si>
  <si>
    <t>MH#</t>
  </si>
  <si>
    <t>1</t>
  </si>
  <si>
    <t>$</t>
  </si>
  <si>
    <t>Просим разрешения увеличить квартирную плату по следующим причинам:</t>
  </si>
  <si>
    <t>Администрация обязуется уведомить жильцов и Организацию о времени, дате и месте проведения совещания в письменном виде</t>
  </si>
  <si>
    <t xml:space="preserve">В случае, если запрос агента об увеличении квартирной платы не превышает 10%, и в случае, если запроса на проведение второго совещания не поступило, </t>
  </si>
  <si>
    <t xml:space="preserve">Настоящим подтверждаем, что сведения, предоставленные "Массхаузинг", являются верными и точными. Процесс увеличения квартплаты начнется только после </t>
  </si>
  <si>
    <t>предоставления информации, включенной в наш запрос к "Массхаузинг", жильцам на рассмотрение в течение всего периода слушаний</t>
  </si>
  <si>
    <t>(исключая список квартирной платы и сведения о заработной плату конкретных лиц)</t>
  </si>
  <si>
    <t>Жильцы будут уведомлены об отзыве нашего запроса или о решении "Массхаузинг" отложить решение по данному вопросу</t>
  </si>
  <si>
    <t>Ставки квартирной платы</t>
  </si>
  <si>
    <t>Жилье с низкими ставками квартплаты</t>
  </si>
  <si>
    <t>Департамент жилхозяйства</t>
  </si>
  <si>
    <t>и городского планирования</t>
  </si>
  <si>
    <t>Отдел жилхозяйства</t>
  </si>
  <si>
    <t>Федеральная комиссия по жилхозяйству</t>
  </si>
  <si>
    <t>Разрешение OMB  No. 2502-0012                               (действует до 8/30/2013</t>
  </si>
  <si>
    <t>См. стр.3 - указания, информация о нагрузке на госучреждения и требования Акта о конфиденциальности</t>
  </si>
  <si>
    <t>Наименование объекта</t>
  </si>
  <si>
    <t xml:space="preserve">Номер проекта FHA </t>
  </si>
  <si>
    <t xml:space="preserve">Дата вступления в силу квартирной платы (месяц/день/год)        </t>
  </si>
  <si>
    <t>Раздел A - Ставки квартирной платы</t>
  </si>
  <si>
    <t>Укажите планируемые ставки квартплаты, даже если их сумма менее Максимальной воможной потенциальной ежемесячной ставки</t>
  </si>
  <si>
    <t>Графа 1</t>
  </si>
  <si>
    <t>Тип квартиры</t>
  </si>
  <si>
    <t>Включая некоммерческие</t>
  </si>
  <si>
    <t>квартиры</t>
  </si>
  <si>
    <t>Нрафа 2</t>
  </si>
  <si>
    <t>Кол-во</t>
  </si>
  <si>
    <t>квартир</t>
  </si>
  <si>
    <t>Графа 3</t>
  </si>
  <si>
    <t xml:space="preserve">Квартплата </t>
  </si>
  <si>
    <t>Графа 4</t>
  </si>
  <si>
    <t xml:space="preserve">Потенциальная </t>
  </si>
  <si>
    <t xml:space="preserve">ставка арендной </t>
  </si>
  <si>
    <t xml:space="preserve">платы за месяц </t>
  </si>
  <si>
    <t xml:space="preserve"> (графа 2 x Графа 3)</t>
  </si>
  <si>
    <t>Факсимиле формы ДЖГП № 92458подготовлено представителем MHFA Кэрол Мерфи</t>
  </si>
  <si>
    <t>Услуги (отметьте услуги, входящие в стоимость аренды)</t>
  </si>
  <si>
    <t>Теннисный корт -НЕТ</t>
  </si>
  <si>
    <t>Парковка - НЕТ</t>
  </si>
  <si>
    <t>Прачечная - НЕТ</t>
  </si>
  <si>
    <t>Бассейн - НЕТ</t>
  </si>
  <si>
    <t>Уход на  дому - НЕТ</t>
  </si>
  <si>
    <t>Услуги горничной - НЕТ</t>
  </si>
  <si>
    <t>Раздел  C - Дополнительные выплаты (например: парковка, кабельное ТВ, питание)</t>
  </si>
  <si>
    <t>Предназначение:</t>
  </si>
  <si>
    <t>Стоимость/месяц</t>
  </si>
  <si>
    <t xml:space="preserve">              G = газ; F = мазут или уголь</t>
  </si>
  <si>
    <t>Обогрев - О</t>
  </si>
  <si>
    <t>Кондиционирование воздуха- Н</t>
  </si>
  <si>
    <t>Горячая вода - О</t>
  </si>
  <si>
    <t>Свет - Е</t>
  </si>
  <si>
    <t>Готовка пищи  - G</t>
  </si>
  <si>
    <t>Рыночная ставка</t>
  </si>
  <si>
    <t>аренды</t>
  </si>
  <si>
    <t>Только для объектов</t>
  </si>
  <si>
    <t>раздела 236)</t>
  </si>
  <si>
    <t>Графа 8</t>
  </si>
  <si>
    <t>Потенциальная рыночная</t>
  </si>
  <si>
    <t>ставка аренды/месяц</t>
  </si>
  <si>
    <t xml:space="preserve"> (Графа2 x ГрафаCol 7)</t>
  </si>
  <si>
    <t>Графа 7</t>
  </si>
  <si>
    <t>Арендная ставка</t>
  </si>
  <si>
    <t>за квартиру</t>
  </si>
  <si>
    <t>Графа 6</t>
  </si>
  <si>
    <t>Брутто-ставка аренды</t>
  </si>
  <si>
    <t xml:space="preserve"> (Графа 3 + Графа 5)</t>
  </si>
  <si>
    <t>Договорные ставки</t>
  </si>
  <si>
    <t>Графа 5</t>
  </si>
  <si>
    <t xml:space="preserve">Допуск на </t>
  </si>
  <si>
    <t>коммунальные услуги</t>
  </si>
  <si>
    <t>действителен с</t>
  </si>
  <si>
    <t xml:space="preserve"> (месяц/день/год)</t>
  </si>
  <si>
    <t>Общее кол-во квартир</t>
  </si>
  <si>
    <t>Потенциальные ставки договорной арендной платы /месяц</t>
  </si>
  <si>
    <t xml:space="preserve"> (Плюс Графа 4)*</t>
  </si>
  <si>
    <t>Потенциальные ставки договорной арендной платы /год</t>
  </si>
  <si>
    <t xml:space="preserve"> (Плюс Графа 4 х12)*</t>
  </si>
  <si>
    <t>Субсидия:</t>
  </si>
  <si>
    <t xml:space="preserve">Коэфф.рыночной ставки </t>
  </si>
  <si>
    <t>Потенциальные ставки аренды/месяц</t>
  </si>
  <si>
    <t xml:space="preserve"> (плюс графа 8)</t>
  </si>
  <si>
    <t>Потенциальные ставки аренды/год</t>
  </si>
  <si>
    <t xml:space="preserve"> (графа 8 х 12</t>
  </si>
  <si>
    <t>Данные суммы не должны превышать Максимально допустимые потенциальные ставки аренды, согласованные в последней Таблице расчета аренды, или запрашиваемые</t>
  </si>
  <si>
    <t>в настоящей Таблице.  Потенциальные рыночные ставки аренды применяются только к объектам Раздела 236</t>
  </si>
  <si>
    <t>Раздел B - Услуги, включаемые в стоимость аренды</t>
  </si>
  <si>
    <t>Раздел D - Помещения, не приносящие дохода</t>
  </si>
  <si>
    <t>Техника/мебель в квартире (отметьте включенное в стоимость аренды)</t>
  </si>
  <si>
    <t>Холодильник - да</t>
  </si>
  <si>
    <t>Кондиционер - НЕТ</t>
  </si>
  <si>
    <t>Измельчитель мусора - НЕТ</t>
  </si>
  <si>
    <t>Посудомоечная машина - НЕТ</t>
  </si>
  <si>
    <t>Ковер - -НЕТ</t>
  </si>
  <si>
    <t>Занавеси - НЕТ</t>
  </si>
  <si>
    <t>Пр. - НЕТ</t>
  </si>
  <si>
    <t>Графа</t>
  </si>
  <si>
    <t>Графа 2</t>
  </si>
  <si>
    <t>Использование</t>
  </si>
  <si>
    <t>Тип помещения</t>
  </si>
  <si>
    <t>Арендная плата по договору</t>
  </si>
  <si>
    <t>Итоговые потери аренды в связи с недоходными помещениями</t>
  </si>
  <si>
    <t>Раздел E - Нежилые помещения (торговые, офисные, гаражные и пр.)</t>
  </si>
  <si>
    <t>Раздел F - Максимально допустимая потенциальная ставка аренды</t>
  </si>
  <si>
    <t>Укажите максимально допустимую ставку из Таблицы расчета аренды</t>
  </si>
  <si>
    <t>заполняется ДЖГП или кредитором</t>
  </si>
  <si>
    <t>REV 12/12/2010 - L. Randolph - (предыдущие редакции устарели)</t>
  </si>
  <si>
    <t>Стр. 1 из 3</t>
  </si>
  <si>
    <t>Потенциальная</t>
  </si>
  <si>
    <t>ставка аренды</t>
  </si>
  <si>
    <t>в месяц</t>
  </si>
  <si>
    <t>Размер</t>
  </si>
  <si>
    <t>помещения</t>
  </si>
  <si>
    <t>Ставка аренды</t>
  </si>
  <si>
    <t>за кв.фут</t>
  </si>
  <si>
    <t xml:space="preserve"> (Графа 2 : Графа 3</t>
  </si>
  <si>
    <t>Итоговая потенциальная</t>
  </si>
  <si>
    <t>ставка аренды нежилых помещений</t>
  </si>
  <si>
    <t>Объект:</t>
  </si>
  <si>
    <t>Номер проекта "Массхаузинг":</t>
  </si>
  <si>
    <t>Местонахождение объекта:</t>
  </si>
  <si>
    <t>"Массхаузинг" утверждено повышение арендной платы</t>
  </si>
  <si>
    <t>и допуска на коммунальные услуги</t>
  </si>
  <si>
    <t>на настоящем объекте по состоянию на</t>
  </si>
  <si>
    <t>Действующие и рекомендуемые ставки:</t>
  </si>
  <si>
    <t>Квартиры</t>
  </si>
  <si>
    <t>Раздела 236</t>
  </si>
  <si>
    <t>Действующие ставки,</t>
  </si>
  <si>
    <t>утвержденные ДЖГП</t>
  </si>
  <si>
    <t>Рекомендуемые</t>
  </si>
  <si>
    <t>ставки</t>
  </si>
  <si>
    <t>Субсидируемые</t>
  </si>
  <si>
    <t>спален</t>
  </si>
  <si>
    <t xml:space="preserve">квартир </t>
  </si>
  <si>
    <t xml:space="preserve">Арендная </t>
  </si>
  <si>
    <t>плата/мес.</t>
  </si>
  <si>
    <t>плата ниже</t>
  </si>
  <si>
    <t>рыночной</t>
  </si>
  <si>
    <t>(стр. 2)</t>
  </si>
  <si>
    <t>ком.услуги</t>
  </si>
  <si>
    <t>Арендная</t>
  </si>
  <si>
    <t>плата/месяц</t>
  </si>
  <si>
    <t>плата/год</t>
  </si>
  <si>
    <t>Итого квартир Раздела 236</t>
  </si>
  <si>
    <t>ФОРМА ИЗМЕНЕНИЯ СТАВОК БАЗОВОЙ АРЕНДНОЙ ПЛАТЫ И ДОПУСКА НА КОМ. УСЛУГИ КВАРТИР В РАМКАХ РАЗДЕЛА 236 И ПРОГРАММЫ ВАУЧЕРОВ НА ЖИЛЬЕ</t>
  </si>
  <si>
    <t xml:space="preserve"> уполномоченная орг-я Раздела 236 :</t>
  </si>
  <si>
    <t>Текущие ставки:</t>
  </si>
  <si>
    <t>Новые потенциальные средние ставки аренды:</t>
  </si>
  <si>
    <t>Средняя ставка аренды + субсидия:</t>
  </si>
  <si>
    <t>Коэфф. рыночных ставок:</t>
  </si>
  <si>
    <t>*Разрешенные изменения арендной платы в рамках программы ваучеров на жилье включены в данные цифры.</t>
  </si>
  <si>
    <t>Настоящие изменения аренды и допуска на комм. Услуги</t>
  </si>
  <si>
    <t>вступает в действие</t>
  </si>
  <si>
    <t>Просим подписать и вернуть нам настоящую форму для соответствующего</t>
  </si>
  <si>
    <t>уведомления жильцов данного объекта</t>
  </si>
  <si>
    <t>Утверждение "Массхаузинг": _____________________________________</t>
  </si>
  <si>
    <t>ЛаВергн Рэндолф, менеджер субсидии</t>
  </si>
  <si>
    <t>Дата</t>
  </si>
  <si>
    <t>Разрешение DHCD:             _____________________________________</t>
  </si>
  <si>
    <t>Директор или уполномоченное лицо</t>
  </si>
  <si>
    <t>Итого квартир в рамках программы жил.ваучеров:</t>
  </si>
  <si>
    <t>Квартиры с</t>
  </si>
  <si>
    <t>Раздела 13А</t>
  </si>
  <si>
    <t>УВЕДОМЛЕНИЕ О ЗАПРОСЕ НА УВЕЛИЧЕНИЕ КВАРТПЛАТЫ</t>
  </si>
  <si>
    <t>Сегодня,</t>
  </si>
  <si>
    <t>, мы представляем запрос об увеличении квартплаты и/или корректировки допуска на коммунальные услуги</t>
  </si>
  <si>
    <t>в "Массхаузинг". Организация примет окончательное решение по нашему запросу не позже</t>
  </si>
  <si>
    <t xml:space="preserve">В случае утверждения запроса новые ставки арендной платы за вашу квартиру </t>
  </si>
  <si>
    <t>вступят в действие не ранее</t>
  </si>
  <si>
    <t xml:space="preserve">Встреча, в ходе которой представитель администрации разъяснит предлагаемое повышение квартплаты </t>
  </si>
  <si>
    <t>состоится</t>
  </si>
  <si>
    <t>Дата:</t>
  </si>
  <si>
    <t>Место:</t>
  </si>
  <si>
    <t>Время:</t>
  </si>
  <si>
    <t>Увеличение квартплаты является необходимым по следующим причинам:</t>
  </si>
  <si>
    <t>Предлагаемые изменения арендной платы перечислены ниже и в прилагаемой таблице.</t>
  </si>
  <si>
    <t>Текущая квартплата в месяц</t>
  </si>
  <si>
    <t>Базовая</t>
  </si>
  <si>
    <t>ставка</t>
  </si>
  <si>
    <t>по Разделу 236</t>
  </si>
  <si>
    <t>Максим. Сумма</t>
  </si>
  <si>
    <t>Предлагаемое увеличение/месяц</t>
  </si>
  <si>
    <t>Базовое</t>
  </si>
  <si>
    <t>увеличение</t>
  </si>
  <si>
    <t>Предлагаемая квартплата в месяц</t>
  </si>
  <si>
    <t>Процент без</t>
  </si>
  <si>
    <t>учета допуска</t>
  </si>
  <si>
    <t>на комм.услуги</t>
  </si>
  <si>
    <t xml:space="preserve">Процент с </t>
  </si>
  <si>
    <t>учетом допуска</t>
  </si>
  <si>
    <t>Вы можете ознакомиться с предложением увеличить квартплату в помещении администрации и можете представить письменные замечания по нижеуказанным адресам:</t>
  </si>
  <si>
    <t>ОРГАНИЗАЦИЯ</t>
  </si>
  <si>
    <t>И</t>
  </si>
  <si>
    <t>ВЛАДЕЛЕЦ/АГЕНТ</t>
  </si>
  <si>
    <t>обстоятельствах:</t>
  </si>
  <si>
    <t>Второе совещание с жильцами проводится начальником жилого фонда "Массхаузинг" при следующих</t>
  </si>
  <si>
    <t xml:space="preserve">  1. Жильцы, присутствовавшие на первом совещании, считают, что какой-либо вопрос не был надлежащим образом освещен владельцем/агентом, и</t>
  </si>
  <si>
    <t xml:space="preserve">  2. Письменный запрос о проведении совещания, включая предлагаемую программу совещания, представлен </t>
  </si>
  <si>
    <t xml:space="preserve">      директору управления многоквартирным жилфондом не позднее:</t>
  </si>
  <si>
    <t>Второе совещание по запросу проводится не ранее</t>
  </si>
  <si>
    <t>и не позже</t>
  </si>
  <si>
    <t>От лица жильцов могут присутствовать не более 5 представителей.  Разрешается также присутствие наблюдателей.</t>
  </si>
  <si>
    <t>Организация уведомит администрацию и жильцов о дате, времени и месте совещания в письменном виде.</t>
  </si>
  <si>
    <t>В случае, если после второго совещания жильцы считают соответствующие вопросы до сих пор не урегулированными, они могут представить запрос</t>
  </si>
  <si>
    <t>на личное совещание со Старшим портфельным менеджером, который примет решение о целесообразности увеличения квартплаты.</t>
  </si>
  <si>
    <t>Письменный запрос должен был получен Директором многоквартирного жилфонда не позднее</t>
  </si>
  <si>
    <t xml:space="preserve">Последний день возможного проведения совещания с менеджером - </t>
  </si>
  <si>
    <t>В случае, если запроса о втором совещании не поступило,</t>
  </si>
  <si>
    <t>сотрудники "Массхаузинг" рассмотрят запрос и направят его старшему портфельному менеджеру.</t>
  </si>
  <si>
    <t xml:space="preserve">Комиссия "Массхаузинг" по рассмотрению политики утвердит, отклонит или внесет корректировки в запрос не позже  </t>
  </si>
  <si>
    <t>Жильцов уведомят о решении утвердить, отклонить или внести корректировки в запрос.</t>
  </si>
  <si>
    <t>В случае утверждения повышение квартплаты вступает в действие не ранее, чем через 30 дней после уведомления жильцов.</t>
  </si>
  <si>
    <t>и только в соответствии с правилами Проживания в квартирах объекта.</t>
  </si>
  <si>
    <t>Настоящим подтверждаем, что сведения, предоставленные "Массхаузинг", являются точными и достоверными. Процесс увеличения арендной платы будет осуществлен</t>
  </si>
  <si>
    <t>только при условии, что сведения, содержащиеся в нашем запросе "Массхаузинг" (за исключением перечня арендаторов и сведений о их заработной плате) , будут предоставлены</t>
  </si>
  <si>
    <t>жильцам в ходе всего периода рассмотрения.</t>
  </si>
  <si>
    <t>Жильцов уведомят о возможном отзыве запроса или о задержке решения со стороны "Массхаузинг".</t>
  </si>
  <si>
    <t>Используйте данный документ для запроса об увеличении квартплаты более, чем на 10%.</t>
  </si>
  <si>
    <t>Ф.И.О.</t>
  </si>
  <si>
    <t>Должность:</t>
  </si>
  <si>
    <t>Ф.И.О. Агента</t>
  </si>
  <si>
    <t>Адрес агента:</t>
  </si>
  <si>
    <t xml:space="preserve"> (Приложите предлагаемую таблицу ставок DHCD и/или стр. 1 Таблицы арендных ставок ДЖГП 92458 в качестве стр.34)</t>
  </si>
  <si>
    <t>Директору многоквартирного жилфонда</t>
  </si>
  <si>
    <t>Текущие ставки</t>
  </si>
  <si>
    <t>аренды, согласованные 
DHCD</t>
  </si>
  <si>
    <t>Рекомендуемые ставки</t>
  </si>
  <si>
    <t>Итго квартир по Разделу 13А:</t>
  </si>
  <si>
    <t>Итого квартир по программе ваучеров на жилье:</t>
  </si>
  <si>
    <t xml:space="preserve"> Ответственная орг-я по договору Раздела 13А:</t>
  </si>
  <si>
    <t>Новые потенциальные средние ставки:</t>
  </si>
  <si>
    <t xml:space="preserve"> Средние ставки аренды + субсидия IR :</t>
  </si>
  <si>
    <t>Коэфф.рыночных ставок</t>
  </si>
  <si>
    <t>ФОРМА ИЗМЕНЕНИЯ СТАВОК БАЗОВОЙ АРЕНДЫ И ДОПУСКА НА КОММУНАЛЬНЫЕ УСЛУГИ КВАРТИР, СУБСИДИРУЕМЫХ В РАМКАХ РАЗДЕЛА 13А И ВАУЧЕРОВ НА ЖИЛЬЕ</t>
  </si>
  <si>
    <t xml:space="preserve">Действующий уровень полномочий снижения процентов по договору Раздела 13А </t>
  </si>
  <si>
    <t>составляет</t>
  </si>
  <si>
    <t xml:space="preserve">    Настоящая таблица рекомендуемых ставок аренды и комм.услуг</t>
  </si>
  <si>
    <t>не влияет на действующий предел полномочий по договору</t>
  </si>
  <si>
    <t>График ввода в действие повышения квартплаты за жилье в рамках Раздела 13А и Раздела 236</t>
  </si>
  <si>
    <t>Дата предлагаемого повышения квартплаты :</t>
  </si>
  <si>
    <t>A) Повышение не более, чем на 10%</t>
  </si>
  <si>
    <t>ОБЯЗАТЕЛЬНЫЕ ДЕЙСТВИЯ</t>
  </si>
  <si>
    <t>ДЕЙСТВИЯ НА УСМОТРЕНИЕ СООТВЕТСТВУЮЩИХ ЛИЦ</t>
  </si>
  <si>
    <t>Уведомление, выдаваемое Владельцем/Агентом</t>
  </si>
  <si>
    <t xml:space="preserve">ПРИМ.: </t>
  </si>
  <si>
    <t xml:space="preserve">уведомление выдается не позже  </t>
  </si>
  <si>
    <t xml:space="preserve">  Для повышения квартплаты с 1 мая 2012 г. </t>
  </si>
  <si>
    <t>Начало периода представления отзывов жильцов</t>
  </si>
  <si>
    <t>Наиболее ранняя дата первого совещания с участием жильцов (рекомендуется)</t>
  </si>
  <si>
    <t>Фактическая дата первого совещания с участием жильцов</t>
  </si>
  <si>
    <t>Последний день для первого совещания с участием жильцов</t>
  </si>
  <si>
    <t xml:space="preserve">Завершение периода предоставления отзывов жильцов (последний день для запроса жильцов о втором совещании) </t>
  </si>
  <si>
    <t xml:space="preserve">Первый возможный день проведения Второго совещания (при поступлении соответств.запроса) </t>
  </si>
  <si>
    <t xml:space="preserve">Последний возможный день проведения Второго совещания (при поступлении соответств.запроса) </t>
  </si>
  <si>
    <t>Последний день для предоставления предложения на рассмотрение Менеджеру</t>
  </si>
  <si>
    <t>Последний возможный день для представления запроса жильцов о совещании со старшим портфельным менеджером  (если такой запрос поступил)</t>
  </si>
  <si>
    <t>Последний день для предоставления предложения о повышении квартплаты Владельцу/Агенту</t>
  </si>
  <si>
    <t>Последний возможный день для совещания жильцов со старшим портфельным менеджером (при поступлении запроса)</t>
  </si>
  <si>
    <t>Последний возможный день для предоставления предложения о повышении квартплаты старшему портфельному менеджеру</t>
  </si>
  <si>
    <t>Последний день окончательного утверждения или отклонения запроса Организацией</t>
  </si>
  <si>
    <t>Последний день для уведомления жильцов</t>
  </si>
  <si>
    <t>Начало действия повышения квартплаты</t>
  </si>
  <si>
    <t>Старший портфельный менеджер направляет рекомендацию на рассмотрение комиссии по рассмотрению политики руководства</t>
  </si>
  <si>
    <t>Совещание MPRC (обычно проводится в последнюю среду каждого месяца)</t>
  </si>
  <si>
    <t>Повестка дня направляется МPRC, обычно в четверг перед совещанием</t>
  </si>
  <si>
    <t>День 1</t>
  </si>
  <si>
    <t>День 12</t>
  </si>
  <si>
    <t>Варьируется</t>
  </si>
  <si>
    <t>День 16</t>
  </si>
  <si>
    <t>День 30</t>
  </si>
  <si>
    <t>День 31</t>
  </si>
  <si>
    <t>День 35</t>
  </si>
  <si>
    <t>День 38</t>
  </si>
  <si>
    <t>День 41</t>
  </si>
  <si>
    <t>День 42</t>
  </si>
  <si>
    <t>День 45</t>
  </si>
  <si>
    <t>День 48</t>
  </si>
  <si>
    <t>День 51</t>
  </si>
  <si>
    <t>Начало действия</t>
  </si>
  <si>
    <t>Владелец/агент выдает уведомление; начало периода отзывов жильцов</t>
  </si>
  <si>
    <t>День 49</t>
  </si>
  <si>
    <t>День 74</t>
  </si>
  <si>
    <t>День 78</t>
  </si>
  <si>
    <t>B.) Повышение более, чем на 10%</t>
  </si>
  <si>
    <t xml:space="preserve">        Наименование объекта</t>
  </si>
  <si>
    <t>XXX</t>
  </si>
  <si>
    <t>xxx</t>
  </si>
  <si>
    <t>После вышеуказанного назначается дата и время проведения совещания проводится не позже</t>
  </si>
  <si>
    <t>Старший портфельный менеджер "Массхаузинг" рассмотрит запрос и примет решение утвердить, отклонить или изменить его не позже</t>
  </si>
  <si>
    <t>Подпись: _____________________________________________</t>
  </si>
  <si>
    <t xml:space="preserve">Коммунальные услуги: (Отметьте услуги, стоимость которых включена в аренду.  </t>
  </si>
  <si>
    <t xml:space="preserve">Для каждой строчки (даже для не включенных  в аренду), </t>
  </si>
  <si>
    <t xml:space="preserve"> E = электричество;</t>
  </si>
  <si>
    <t xml:space="preserve">отметьте соответствующий код на надлежащей строчке: </t>
  </si>
  <si>
    <t>ТЕКУЩАЯ СТАВКА АРЕНДЫ В МЕСЯЦ</t>
  </si>
  <si>
    <t xml:space="preserve">ПРЕДЛАГАЕМОЕ УВЕЛИЧЕНИЕ </t>
  </si>
  <si>
    <t>% ОТ СТАВКИ</t>
  </si>
  <si>
    <t>ПРЕДЛАГАЕТСЯ</t>
  </si>
  <si>
    <t>БАЗА</t>
  </si>
  <si>
    <t>МАКСИМУМ</t>
  </si>
  <si>
    <t>КОМ. УСЛУГИ</t>
  </si>
  <si>
    <t>АРЕНДА</t>
  </si>
  <si>
    <t>ДОПУСК</t>
  </si>
  <si>
    <t>УВЕЛИЧЕНИЕ</t>
  </si>
  <si>
    <t>АРЕНДА ПО Р. 236</t>
  </si>
  <si>
    <t>АРЕНДА ПО Р. 13А</t>
  </si>
  <si>
    <t>Используйте данную версию для запроса на увеличение аренды на 10% и менее</t>
  </si>
  <si>
    <t>Аренда</t>
  </si>
  <si>
    <t>за месяц</t>
  </si>
  <si>
    <t>Достаточно</t>
  </si>
  <si>
    <t>высокая</t>
  </si>
  <si>
    <t xml:space="preserve">аренда </t>
  </si>
  <si>
    <t>ком. услуги</t>
  </si>
  <si>
    <t>за год</t>
  </si>
  <si>
    <t>по ценам</t>
  </si>
  <si>
    <t xml:space="preserve"> (стр. 2)</t>
  </si>
  <si>
    <t>ниже рынка</t>
  </si>
  <si>
    <t xml:space="preserve"> (по MHFA)</t>
  </si>
  <si>
    <t>Сетка</t>
  </si>
  <si>
    <t>См. Руководство  4350.1</t>
  </si>
  <si>
    <t>Форма ДЖГП-92458 (11/05)</t>
  </si>
  <si>
    <t xml:space="preserve">субсидией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</si>
</sst>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0.0000_)"/>
    <numFmt numFmtId="165" formatCode="mmm\-dd\-yyyy"/>
    <numFmt numFmtId="166" formatCode="mmm\-dd\-yy"/>
    <numFmt numFmtId="167" formatCode="mmm\-dd\-yyyy_)"/>
    <numFmt numFmtId="168" formatCode="mmmm\-dd\-yyyy"/>
    <numFmt numFmtId="169" formatCode="m/d"/>
    <numFmt numFmtId="170" formatCode=";;;"/>
    <numFmt numFmtId="171" formatCode="mm\-dd\-yy"/>
    <numFmt numFmtId="172" formatCode="mmm\-dd\-yy_)"/>
    <numFmt numFmtId="173" formatCode="mm\ /\ dd\ /\ yyyy_)"/>
  </numFmts>
  <fonts count="58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7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22"/>
      </patternFill>
    </fill>
    <fill>
      <patternFill patternType="gray125">
        <fgColor indexed="8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43">
    <xf numFmtId="169" fontId="0" fillId="0" borderId="0"/>
    <xf numFmtId="0" fontId="2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2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8">
    <xf numFmtId="169" fontId="0" fillId="0" borderId="0" xfId="0"/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70" fontId="0" fillId="0" borderId="0" xfId="0" applyNumberFormat="1" applyFill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170" fontId="23" fillId="0" borderId="0" xfId="0" applyNumberFormat="1" applyFont="1" applyFill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right" vertical="center"/>
    </xf>
    <xf numFmtId="0" fontId="22" fillId="0" borderId="0" xfId="0" applyNumberFormat="1" applyFont="1" applyFill="1" applyAlignment="1" applyProtection="1">
      <alignment vertical="center"/>
    </xf>
    <xf numFmtId="165" fontId="22" fillId="0" borderId="0" xfId="0" applyNumberFormat="1" applyFont="1" applyFill="1" applyAlignment="1" applyProtection="1">
      <alignment horizontal="left" vertical="center"/>
    </xf>
    <xf numFmtId="165" fontId="22" fillId="0" borderId="0" xfId="0" applyNumberFormat="1" applyFont="1" applyFill="1" applyAlignment="1" applyProtection="1">
      <alignment vertical="center"/>
    </xf>
    <xf numFmtId="18" fontId="22" fillId="0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26" fillId="0" borderId="20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ill="1" applyAlignment="1" applyProtection="1">
      <alignment vertical="center"/>
    </xf>
    <xf numFmtId="0" fontId="0" fillId="0" borderId="24" xfId="0" applyNumberFormat="1" applyFill="1" applyBorder="1" applyAlignment="1" applyProtection="1">
      <alignment vertical="center"/>
    </xf>
    <xf numFmtId="1" fontId="22" fillId="0" borderId="0" xfId="0" applyNumberFormat="1" applyFont="1" applyFill="1" applyAlignment="1" applyProtection="1">
      <alignment vertical="center"/>
    </xf>
    <xf numFmtId="1" fontId="22" fillId="0" borderId="0" xfId="0" applyNumberFormat="1" applyFont="1" applyFill="1" applyAlignment="1" applyProtection="1">
      <alignment horizontal="center" vertical="center" wrapText="1"/>
    </xf>
    <xf numFmtId="1" fontId="22" fillId="0" borderId="0" xfId="0" applyNumberFormat="1" applyFont="1" applyFill="1" applyAlignment="1" applyProtection="1">
      <alignment horizontal="center" vertical="center"/>
    </xf>
    <xf numFmtId="9" fontId="22" fillId="0" borderId="0" xfId="0" applyNumberFormat="1" applyFont="1" applyFill="1" applyAlignment="1" applyProtection="1">
      <alignment horizontal="center" vertical="center"/>
    </xf>
    <xf numFmtId="9" fontId="22" fillId="0" borderId="0" xfId="0" applyNumberFormat="1" applyFont="1" applyFill="1" applyAlignment="1" applyProtection="1">
      <alignment horizontal="center" vertical="center" wrapText="1"/>
    </xf>
    <xf numFmtId="1" fontId="0" fillId="0" borderId="0" xfId="0" applyNumberFormat="1" applyFill="1" applyAlignment="1" applyProtection="1">
      <alignment horizontal="center" vertical="center" wrapText="1"/>
    </xf>
    <xf numFmtId="1" fontId="22" fillId="0" borderId="25" xfId="0" applyNumberFormat="1" applyFont="1" applyFill="1" applyBorder="1" applyAlignment="1" applyProtection="1">
      <alignment vertical="center"/>
    </xf>
    <xf numFmtId="1" fontId="22" fillId="0" borderId="25" xfId="0" applyNumberFormat="1" applyFont="1" applyFill="1" applyBorder="1" applyAlignment="1" applyProtection="1">
      <alignment horizontal="center" vertical="center"/>
    </xf>
    <xf numFmtId="9" fontId="22" fillId="0" borderId="25" xfId="0" applyNumberFormat="1" applyFont="1" applyFill="1" applyBorder="1" applyAlignment="1" applyProtection="1">
      <alignment horizontal="center" vertical="center"/>
    </xf>
    <xf numFmtId="1" fontId="0" fillId="0" borderId="25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</xf>
    <xf numFmtId="170" fontId="0" fillId="0" borderId="0" xfId="0" applyNumberFormat="1" applyFill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9" fontId="22" fillId="0" borderId="25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>
      <alignment vertical="center"/>
    </xf>
    <xf numFmtId="165" fontId="29" fillId="0" borderId="0" xfId="0" applyNumberFormat="1" applyFont="1" applyFill="1" applyAlignment="1">
      <alignment horizontal="left"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29" fillId="0" borderId="28" xfId="0" applyNumberFormat="1" applyFont="1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30" fillId="0" borderId="0" xfId="0" quotePrefix="1" applyNumberFormat="1" applyFont="1" applyFill="1" applyAlignment="1">
      <alignment horizontal="right" vertical="top"/>
    </xf>
    <xf numFmtId="0" fontId="0" fillId="18" borderId="0" xfId="0" applyNumberFormat="1" applyFill="1" applyAlignment="1">
      <alignment vertical="center"/>
    </xf>
    <xf numFmtId="0" fontId="31" fillId="0" borderId="0" xfId="0" applyNumberFormat="1" applyFont="1" applyFill="1" applyAlignment="1" applyProtection="1">
      <alignment vertical="center"/>
    </xf>
    <xf numFmtId="165" fontId="32" fillId="0" borderId="0" xfId="0" applyNumberFormat="1" applyFont="1" applyFill="1" applyAlignment="1" applyProtection="1">
      <alignment horizontal="left" vertical="center"/>
    </xf>
    <xf numFmtId="0" fontId="26" fillId="0" borderId="18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Alignment="1" applyProtection="1">
      <alignment vertical="center"/>
    </xf>
    <xf numFmtId="0" fontId="35" fillId="0" borderId="0" xfId="0" applyNumberFormat="1" applyFont="1" applyFill="1" applyAlignment="1" applyProtection="1">
      <alignment vertical="center"/>
    </xf>
    <xf numFmtId="0" fontId="35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35" fillId="0" borderId="24" xfId="0" applyNumberFormat="1" applyFont="1" applyFill="1" applyBorder="1" applyAlignment="1" applyProtection="1">
      <alignment vertical="center"/>
    </xf>
    <xf numFmtId="165" fontId="37" fillId="0" borderId="0" xfId="0" applyNumberFormat="1" applyFont="1" applyFill="1" applyAlignment="1" applyProtection="1">
      <alignment horizontal="left" vertical="center"/>
    </xf>
    <xf numFmtId="0" fontId="35" fillId="0" borderId="11" xfId="0" applyNumberFormat="1" applyFont="1" applyFill="1" applyBorder="1" applyAlignment="1">
      <alignment vertical="center"/>
    </xf>
    <xf numFmtId="0" fontId="35" fillId="0" borderId="32" xfId="0" applyNumberFormat="1" applyFont="1" applyFill="1" applyBorder="1" applyAlignment="1">
      <alignment vertical="center"/>
    </xf>
    <xf numFmtId="0" fontId="35" fillId="0" borderId="12" xfId="0" applyNumberFormat="1" applyFont="1" applyFill="1" applyBorder="1" applyAlignment="1">
      <alignment vertical="center"/>
    </xf>
    <xf numFmtId="0" fontId="35" fillId="0" borderId="0" xfId="0" applyNumberFormat="1" applyFont="1" applyFill="1" applyAlignment="1"/>
    <xf numFmtId="0" fontId="35" fillId="0" borderId="0" xfId="0" applyNumberFormat="1" applyFont="1" applyFill="1" applyAlignment="1">
      <alignment vertical="top"/>
    </xf>
    <xf numFmtId="0" fontId="35" fillId="0" borderId="10" xfId="0" applyNumberFormat="1" applyFont="1" applyFill="1" applyBorder="1" applyAlignment="1">
      <alignment vertical="center"/>
    </xf>
    <xf numFmtId="0" fontId="35" fillId="0" borderId="13" xfId="0" applyNumberFormat="1" applyFont="1" applyFill="1" applyBorder="1" applyAlignment="1">
      <alignment vertical="center"/>
    </xf>
    <xf numFmtId="0" fontId="35" fillId="0" borderId="33" xfId="0" applyNumberFormat="1" applyFont="1" applyFill="1" applyBorder="1" applyAlignment="1">
      <alignment vertical="center"/>
    </xf>
    <xf numFmtId="0" fontId="38" fillId="0" borderId="34" xfId="0" applyNumberFormat="1" applyFont="1" applyFill="1" applyBorder="1" applyAlignment="1">
      <alignment vertical="center"/>
    </xf>
    <xf numFmtId="0" fontId="38" fillId="0" borderId="35" xfId="0" applyNumberFormat="1" applyFont="1" applyFill="1" applyBorder="1" applyAlignment="1">
      <alignment vertical="center"/>
    </xf>
    <xf numFmtId="0" fontId="35" fillId="0" borderId="36" xfId="0" applyNumberFormat="1" applyFont="1" applyFill="1" applyBorder="1" applyAlignment="1">
      <alignment vertical="center"/>
    </xf>
    <xf numFmtId="0" fontId="38" fillId="0" borderId="37" xfId="0" applyNumberFormat="1" applyFont="1" applyFill="1" applyBorder="1" applyAlignment="1">
      <alignment vertical="center"/>
    </xf>
    <xf numFmtId="0" fontId="38" fillId="0" borderId="31" xfId="0" applyNumberFormat="1" applyFont="1" applyFill="1" applyBorder="1" applyAlignment="1">
      <alignment horizontal="center" vertical="center"/>
    </xf>
    <xf numFmtId="5" fontId="38" fillId="0" borderId="38" xfId="0" applyNumberFormat="1" applyFont="1" applyFill="1" applyBorder="1" applyAlignment="1">
      <alignment horizontal="center" vertical="center"/>
    </xf>
    <xf numFmtId="0" fontId="38" fillId="0" borderId="39" xfId="0" applyNumberFormat="1" applyFont="1" applyFill="1" applyBorder="1" applyAlignment="1">
      <alignment horizontal="center" vertical="center"/>
    </xf>
    <xf numFmtId="0" fontId="38" fillId="0" borderId="38" xfId="0" applyNumberFormat="1" applyFont="1" applyFill="1" applyBorder="1" applyAlignment="1">
      <alignment horizontal="center" vertical="center"/>
    </xf>
    <xf numFmtId="0" fontId="38" fillId="0" borderId="33" xfId="0" applyNumberFormat="1" applyFont="1" applyFill="1" applyBorder="1" applyAlignment="1">
      <alignment horizontal="center" vertical="center"/>
    </xf>
    <xf numFmtId="0" fontId="35" fillId="19" borderId="40" xfId="0" applyNumberFormat="1" applyFont="1" applyFill="1" applyBorder="1" applyAlignment="1">
      <alignment vertical="center"/>
    </xf>
    <xf numFmtId="0" fontId="35" fillId="19" borderId="33" xfId="0" applyNumberFormat="1" applyFont="1" applyFill="1" applyBorder="1" applyAlignment="1">
      <alignment vertical="center"/>
    </xf>
    <xf numFmtId="0" fontId="38" fillId="0" borderId="36" xfId="0" applyNumberFormat="1" applyFont="1" applyFill="1" applyBorder="1" applyAlignment="1">
      <alignment vertical="center"/>
    </xf>
    <xf numFmtId="0" fontId="35" fillId="19" borderId="31" xfId="0" applyNumberFormat="1" applyFont="1" applyFill="1" applyBorder="1" applyAlignment="1">
      <alignment vertical="center"/>
    </xf>
    <xf numFmtId="0" fontId="35" fillId="19" borderId="36" xfId="0" applyNumberFormat="1" applyFont="1" applyFill="1" applyBorder="1" applyAlignment="1">
      <alignment vertical="center"/>
    </xf>
    <xf numFmtId="0" fontId="35" fillId="19" borderId="13" xfId="0" applyNumberFormat="1" applyFont="1" applyFill="1" applyBorder="1" applyAlignment="1">
      <alignment vertical="center"/>
    </xf>
    <xf numFmtId="0" fontId="35" fillId="19" borderId="0" xfId="0" applyNumberFormat="1" applyFont="1" applyFill="1" applyAlignment="1">
      <alignment vertical="center"/>
    </xf>
    <xf numFmtId="0" fontId="35" fillId="19" borderId="11" xfId="0" applyNumberFormat="1" applyFont="1" applyFill="1" applyBorder="1" applyAlignment="1">
      <alignment vertical="center"/>
    </xf>
    <xf numFmtId="0" fontId="35" fillId="19" borderId="0" xfId="0" applyNumberFormat="1" applyFont="1" applyFill="1" applyBorder="1" applyAlignment="1">
      <alignment vertical="center"/>
    </xf>
    <xf numFmtId="0" fontId="35" fillId="0" borderId="31" xfId="0" applyNumberFormat="1" applyFont="1" applyFill="1" applyBorder="1" applyAlignment="1">
      <alignment vertical="center"/>
    </xf>
    <xf numFmtId="0" fontId="35" fillId="0" borderId="41" xfId="0" applyNumberFormat="1" applyFont="1" applyFill="1" applyBorder="1" applyAlignment="1">
      <alignment vertical="center"/>
    </xf>
    <xf numFmtId="0" fontId="35" fillId="0" borderId="40" xfId="0" applyNumberFormat="1" applyFont="1" applyFill="1" applyBorder="1" applyAlignment="1">
      <alignment vertical="center"/>
    </xf>
    <xf numFmtId="0" fontId="38" fillId="0" borderId="38" xfId="0" applyNumberFormat="1" applyFont="1" applyFill="1" applyBorder="1" applyAlignment="1">
      <alignment vertical="center"/>
    </xf>
    <xf numFmtId="0" fontId="38" fillId="0" borderId="41" xfId="0" applyNumberFormat="1" applyFont="1" applyFill="1" applyBorder="1" applyAlignment="1">
      <alignment vertical="center"/>
    </xf>
    <xf numFmtId="0" fontId="38" fillId="20" borderId="40" xfId="0" applyNumberFormat="1" applyFont="1" applyFill="1" applyBorder="1" applyAlignment="1">
      <alignment vertical="center"/>
    </xf>
    <xf numFmtId="0" fontId="38" fillId="20" borderId="31" xfId="0" applyNumberFormat="1" applyFont="1" applyFill="1" applyBorder="1" applyAlignment="1">
      <alignment vertical="center"/>
    </xf>
    <xf numFmtId="0" fontId="38" fillId="20" borderId="41" xfId="0" applyNumberFormat="1" applyFont="1" applyFill="1" applyBorder="1" applyAlignment="1">
      <alignment vertical="center"/>
    </xf>
    <xf numFmtId="0" fontId="35" fillId="20" borderId="41" xfId="0" applyNumberFormat="1" applyFont="1" applyFill="1" applyBorder="1" applyAlignment="1">
      <alignment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</xf>
    <xf numFmtId="166" fontId="36" fillId="0" borderId="0" xfId="0" applyNumberFormat="1" applyFont="1" applyFill="1" applyAlignment="1">
      <alignment horizontal="center" vertical="center"/>
    </xf>
    <xf numFmtId="172" fontId="39" fillId="0" borderId="39" xfId="0" applyNumberFormat="1" applyFont="1" applyFill="1" applyBorder="1" applyAlignment="1">
      <alignment horizontal="center" vertical="center"/>
    </xf>
    <xf numFmtId="171" fontId="40" fillId="0" borderId="0" xfId="0" applyNumberFormat="1" applyFont="1" applyFill="1" applyAlignment="1">
      <alignment horizontal="center" vertical="center"/>
    </xf>
    <xf numFmtId="171" fontId="40" fillId="0" borderId="39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>
      <alignment horizontal="center" vertical="center"/>
    </xf>
    <xf numFmtId="171" fontId="40" fillId="21" borderId="42" xfId="0" applyNumberFormat="1" applyFont="1" applyFill="1" applyBorder="1" applyAlignment="1">
      <alignment vertical="center"/>
    </xf>
    <xf numFmtId="166" fontId="40" fillId="0" borderId="39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right" vertical="center"/>
    </xf>
    <xf numFmtId="166" fontId="41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ill="1" applyBorder="1" applyAlignment="1">
      <alignment vertical="center"/>
    </xf>
    <xf numFmtId="166" fontId="41" fillId="0" borderId="46" xfId="0" applyNumberFormat="1" applyFont="1" applyFill="1" applyBorder="1" applyAlignment="1">
      <alignment horizontal="center" vertical="center"/>
    </xf>
    <xf numFmtId="165" fontId="41" fillId="0" borderId="0" xfId="0" applyNumberFormat="1" applyFont="1" applyFill="1" applyAlignment="1">
      <alignment horizontal="center" vertical="center"/>
    </xf>
    <xf numFmtId="165" fontId="41" fillId="0" borderId="0" xfId="0" applyNumberFormat="1" applyFont="1" applyFill="1" applyAlignment="1">
      <alignment horizontal="left" vertical="center"/>
    </xf>
    <xf numFmtId="18" fontId="41" fillId="0" borderId="0" xfId="0" applyNumberFormat="1" applyFont="1" applyFill="1" applyAlignment="1">
      <alignment horizontal="left" indent="1"/>
    </xf>
    <xf numFmtId="0" fontId="40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 applyProtection="1">
      <alignment horizontal="right" vertical="center"/>
    </xf>
    <xf numFmtId="0" fontId="41" fillId="0" borderId="25" xfId="0" applyNumberFormat="1" applyFont="1" applyFill="1" applyBorder="1" applyAlignment="1" applyProtection="1">
      <alignment horizontal="right" vertical="center"/>
    </xf>
    <xf numFmtId="1" fontId="41" fillId="0" borderId="0" xfId="0" applyNumberFormat="1" applyFont="1" applyFill="1" applyAlignment="1" applyProtection="1">
      <alignment horizontal="center" vertical="center" wrapText="1"/>
    </xf>
    <xf numFmtId="1" fontId="41" fillId="0" borderId="0" xfId="0" applyNumberFormat="1" applyFont="1" applyFill="1" applyAlignment="1" applyProtection="1">
      <alignment horizontal="center" vertical="center"/>
    </xf>
    <xf numFmtId="1" fontId="41" fillId="0" borderId="25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right" vertical="center"/>
    </xf>
    <xf numFmtId="165" fontId="39" fillId="0" borderId="0" xfId="0" applyNumberFormat="1" applyFont="1" applyFill="1" applyAlignment="1" applyProtection="1">
      <alignment horizontal="center" vertical="center"/>
    </xf>
    <xf numFmtId="165" fontId="39" fillId="0" borderId="0" xfId="0" applyNumberFormat="1" applyFont="1" applyFill="1" applyAlignment="1" applyProtection="1">
      <alignment horizontal="left" vertical="center"/>
    </xf>
    <xf numFmtId="0" fontId="42" fillId="0" borderId="0" xfId="0" applyNumberFormat="1" applyFont="1" applyFill="1" applyAlignment="1" applyProtection="1">
      <alignment horizontal="left" vertical="center"/>
    </xf>
    <xf numFmtId="0" fontId="41" fillId="0" borderId="0" xfId="0" applyNumberFormat="1" applyFont="1" applyFill="1" applyAlignment="1" applyProtection="1">
      <alignment horizontal="right" vertical="top"/>
    </xf>
    <xf numFmtId="0" fontId="40" fillId="0" borderId="0" xfId="0" applyNumberFormat="1" applyFont="1" applyFill="1" applyAlignment="1" applyProtection="1">
      <alignment vertical="center"/>
    </xf>
    <xf numFmtId="0" fontId="42" fillId="0" borderId="0" xfId="0" applyNumberFormat="1" applyFont="1" applyFill="1" applyAlignment="1" applyProtection="1">
      <alignment vertical="center"/>
    </xf>
    <xf numFmtId="0" fontId="33" fillId="0" borderId="0" xfId="0" applyNumberFormat="1" applyFont="1" applyFill="1" applyAlignment="1" applyProtection="1">
      <alignment vertical="center"/>
    </xf>
    <xf numFmtId="0" fontId="41" fillId="0" borderId="0" xfId="0" applyNumberFormat="1" applyFont="1" applyFill="1" applyAlignment="1" applyProtection="1">
      <alignment vertical="center"/>
    </xf>
    <xf numFmtId="170" fontId="33" fillId="0" borderId="0" xfId="0" applyNumberFormat="1" applyFont="1" applyFill="1" applyAlignment="1" applyProtection="1">
      <alignment vertical="center"/>
    </xf>
    <xf numFmtId="0" fontId="45" fillId="0" borderId="27" xfId="0" applyNumberFormat="1" applyFont="1" applyFill="1" applyBorder="1" applyAlignment="1">
      <alignment horizontal="center" vertical="center"/>
    </xf>
    <xf numFmtId="1" fontId="45" fillId="0" borderId="47" xfId="0" applyNumberFormat="1" applyFont="1" applyFill="1" applyBorder="1" applyAlignment="1">
      <alignment horizontal="center" vertical="center"/>
    </xf>
    <xf numFmtId="5" fontId="45" fillId="0" borderId="47" xfId="0" applyNumberFormat="1" applyFont="1" applyFill="1" applyBorder="1" applyAlignment="1">
      <alignment horizontal="center" vertical="center"/>
    </xf>
    <xf numFmtId="5" fontId="45" fillId="0" borderId="28" xfId="0" applyNumberFormat="1" applyFont="1" applyFill="1" applyBorder="1" applyAlignment="1">
      <alignment horizontal="center" vertical="center"/>
    </xf>
    <xf numFmtId="5" fontId="45" fillId="0" borderId="27" xfId="0" applyNumberFormat="1" applyFont="1" applyFill="1" applyBorder="1" applyAlignment="1">
      <alignment horizontal="center" vertical="center"/>
    </xf>
    <xf numFmtId="5" fontId="46" fillId="0" borderId="48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 vertical="center"/>
    </xf>
    <xf numFmtId="5" fontId="45" fillId="0" borderId="0" xfId="0" applyNumberFormat="1" applyFont="1" applyFill="1" applyAlignment="1">
      <alignment horizontal="center" vertical="center"/>
    </xf>
    <xf numFmtId="5" fontId="45" fillId="0" borderId="11" xfId="0" applyNumberFormat="1" applyFont="1" applyFill="1" applyBorder="1" applyAlignment="1">
      <alignment horizontal="center" vertical="center"/>
    </xf>
    <xf numFmtId="5" fontId="45" fillId="0" borderId="12" xfId="0" applyNumberFormat="1" applyFont="1" applyFill="1" applyBorder="1" applyAlignment="1">
      <alignment horizontal="center" vertical="center"/>
    </xf>
    <xf numFmtId="5" fontId="46" fillId="0" borderId="32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vertical="center"/>
    </xf>
    <xf numFmtId="0" fontId="40" fillId="0" borderId="10" xfId="0" applyNumberFormat="1" applyFont="1" applyFill="1" applyBorder="1" applyAlignment="1">
      <alignment vertical="center"/>
    </xf>
    <xf numFmtId="0" fontId="40" fillId="0" borderId="36" xfId="0" applyNumberFormat="1" applyFont="1" applyFill="1" applyBorder="1" applyAlignment="1">
      <alignment vertical="center"/>
    </xf>
    <xf numFmtId="0" fontId="45" fillId="0" borderId="37" xfId="0" applyNumberFormat="1" applyFont="1" applyFill="1" applyBorder="1" applyAlignment="1">
      <alignment horizontal="center" vertical="center"/>
    </xf>
    <xf numFmtId="5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 vertical="center"/>
    </xf>
    <xf numFmtId="164" fontId="44" fillId="0" borderId="0" xfId="0" applyNumberFormat="1" applyFont="1" applyFill="1" applyAlignment="1">
      <alignment vertical="center"/>
    </xf>
    <xf numFmtId="165" fontId="44" fillId="0" borderId="0" xfId="0" applyNumberFormat="1" applyFont="1" applyFill="1" applyAlignment="1">
      <alignment vertical="center"/>
    </xf>
    <xf numFmtId="0" fontId="45" fillId="0" borderId="47" xfId="0" applyNumberFormat="1" applyFont="1" applyFill="1" applyBorder="1" applyAlignment="1">
      <alignment horizontal="center" vertical="center"/>
    </xf>
    <xf numFmtId="0" fontId="47" fillId="0" borderId="34" xfId="0" applyNumberFormat="1" applyFont="1" applyFill="1" applyBorder="1" applyAlignment="1">
      <alignment horizontal="center" vertical="center"/>
    </xf>
    <xf numFmtId="1" fontId="47" fillId="0" borderId="39" xfId="0" applyNumberFormat="1" applyFont="1" applyFill="1" applyBorder="1" applyAlignment="1">
      <alignment horizontal="center" vertical="center"/>
    </xf>
    <xf numFmtId="5" fontId="47" fillId="0" borderId="39" xfId="0" applyNumberFormat="1" applyFont="1" applyFill="1" applyBorder="1" applyAlignment="1">
      <alignment horizontal="center" vertical="center"/>
    </xf>
    <xf numFmtId="5" fontId="47" fillId="0" borderId="38" xfId="0" applyNumberFormat="1" applyFont="1" applyFill="1" applyBorder="1" applyAlignment="1">
      <alignment horizontal="center" vertical="center"/>
    </xf>
    <xf numFmtId="0" fontId="43" fillId="0" borderId="34" xfId="0" applyNumberFormat="1" applyFont="1" applyFill="1" applyBorder="1" applyAlignment="1">
      <alignment horizontal="center" vertical="center"/>
    </xf>
    <xf numFmtId="0" fontId="47" fillId="0" borderId="39" xfId="0" applyNumberFormat="1" applyFont="1" applyFill="1" applyBorder="1" applyAlignment="1">
      <alignment horizontal="center" vertical="center"/>
    </xf>
    <xf numFmtId="0" fontId="48" fillId="0" borderId="39" xfId="0" applyNumberFormat="1" applyFont="1" applyFill="1" applyBorder="1" applyAlignment="1">
      <alignment horizontal="center" vertical="center"/>
    </xf>
    <xf numFmtId="0" fontId="47" fillId="0" borderId="38" xfId="0" applyNumberFormat="1" applyFont="1" applyFill="1" applyBorder="1" applyAlignment="1">
      <alignment horizontal="center" vertical="center"/>
    </xf>
    <xf numFmtId="0" fontId="43" fillId="0" borderId="34" xfId="0" applyNumberFormat="1" applyFont="1" applyFill="1" applyBorder="1" applyAlignment="1">
      <alignment vertical="center"/>
    </xf>
    <xf numFmtId="0" fontId="41" fillId="0" borderId="35" xfId="0" applyNumberFormat="1" applyFont="1" applyFill="1" applyBorder="1" applyAlignment="1">
      <alignment vertical="center"/>
    </xf>
    <xf numFmtId="0" fontId="40" fillId="0" borderId="39" xfId="0" applyNumberFormat="1" applyFont="1" applyFill="1" applyBorder="1" applyAlignment="1">
      <alignment vertical="center"/>
    </xf>
    <xf numFmtId="0" fontId="40" fillId="0" borderId="35" xfId="0" applyNumberFormat="1" applyFont="1" applyFill="1" applyBorder="1" applyAlignment="1">
      <alignment vertical="center"/>
    </xf>
    <xf numFmtId="0" fontId="40" fillId="0" borderId="38" xfId="0" applyNumberFormat="1" applyFont="1" applyFill="1" applyBorder="1" applyAlignment="1">
      <alignment vertical="center"/>
    </xf>
    <xf numFmtId="0" fontId="43" fillId="0" borderId="36" xfId="0" applyNumberFormat="1" applyFont="1" applyFill="1" applyBorder="1" applyAlignment="1">
      <alignment horizontal="center" vertical="center"/>
    </xf>
    <xf numFmtId="168" fontId="43" fillId="0" borderId="31" xfId="0" applyNumberFormat="1" applyFont="1" applyFill="1" applyBorder="1" applyAlignment="1">
      <alignment horizontal="center" vertical="center"/>
    </xf>
    <xf numFmtId="5" fontId="47" fillId="0" borderId="11" xfId="0" applyNumberFormat="1" applyFont="1" applyFill="1" applyBorder="1" applyAlignment="1">
      <alignment horizontal="center" vertical="center"/>
    </xf>
    <xf numFmtId="5" fontId="47" fillId="0" borderId="11" xfId="0" applyNumberFormat="1" applyFont="1" applyFill="1" applyBorder="1" applyAlignment="1">
      <alignment horizontal="left" vertical="center"/>
    </xf>
    <xf numFmtId="164" fontId="47" fillId="0" borderId="11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5" fontId="47" fillId="0" borderId="36" xfId="0" applyNumberFormat="1" applyFont="1" applyFill="1" applyBorder="1" applyAlignment="1">
      <alignment horizontal="center" vertical="center"/>
    </xf>
    <xf numFmtId="5" fontId="47" fillId="0" borderId="10" xfId="0" applyNumberFormat="1" applyFont="1" applyFill="1" applyBorder="1" applyAlignment="1">
      <alignment horizontal="center" vertical="center"/>
    </xf>
    <xf numFmtId="7" fontId="47" fillId="0" borderId="34" xfId="0" applyNumberFormat="1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vertical="center"/>
    </xf>
    <xf numFmtId="0" fontId="49" fillId="0" borderId="36" xfId="0" applyNumberFormat="1" applyFont="1" applyFill="1" applyBorder="1" applyAlignment="1">
      <alignment vertical="center"/>
    </xf>
    <xf numFmtId="169" fontId="35" fillId="0" borderId="0" xfId="0" applyFont="1" applyAlignment="1">
      <alignment horizontal="right" vertical="center"/>
    </xf>
    <xf numFmtId="0" fontId="40" fillId="0" borderId="0" xfId="0" applyNumberFormat="1" applyFont="1" applyFill="1" applyAlignment="1">
      <alignment horizontal="left" vertical="center"/>
    </xf>
    <xf numFmtId="0" fontId="23" fillId="0" borderId="12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Alignment="1">
      <alignment horizontal="right" vertical="center"/>
    </xf>
    <xf numFmtId="0" fontId="3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43" fillId="0" borderId="25" xfId="0" applyNumberFormat="1" applyFont="1" applyFill="1" applyBorder="1" applyAlignment="1" applyProtection="1">
      <alignment horizontal="center" vertical="center" wrapText="1"/>
    </xf>
    <xf numFmtId="0" fontId="43" fillId="0" borderId="2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horizontal="right" vertical="top"/>
    </xf>
    <xf numFmtId="0" fontId="1" fillId="0" borderId="20" xfId="0" applyNumberFormat="1" applyFont="1" applyFill="1" applyBorder="1" applyAlignment="1" applyProtection="1">
      <alignment horizontal="right" vertical="center"/>
    </xf>
    <xf numFmtId="0" fontId="1" fillId="0" borderId="23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left" vertical="center"/>
    </xf>
    <xf numFmtId="0" fontId="2" fillId="0" borderId="27" xfId="0" applyNumberFormat="1" applyFont="1" applyFill="1" applyBorder="1" applyAlignment="1">
      <alignment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9" fillId="0" borderId="48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9" fillId="0" borderId="49" xfId="0" applyNumberFormat="1" applyFont="1" applyFill="1" applyBorder="1" applyAlignment="1">
      <alignment vertical="center"/>
    </xf>
    <xf numFmtId="0" fontId="0" fillId="0" borderId="4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29" fillId="0" borderId="48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right" vertical="center"/>
    </xf>
    <xf numFmtId="169" fontId="2" fillId="0" borderId="0" xfId="0" applyFont="1" applyAlignment="1">
      <alignment vertical="center"/>
    </xf>
    <xf numFmtId="5" fontId="45" fillId="0" borderId="0" xfId="0" applyNumberFormat="1" applyFont="1" applyFill="1" applyAlignment="1">
      <alignment vertical="center"/>
    </xf>
    <xf numFmtId="0" fontId="53" fillId="0" borderId="0" xfId="0" applyNumberFormat="1" applyFont="1" applyFill="1" applyAlignment="1"/>
    <xf numFmtId="0" fontId="53" fillId="0" borderId="0" xfId="0" applyNumberFormat="1" applyFont="1" applyFill="1" applyAlignment="1">
      <alignment vertical="top"/>
    </xf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vertical="center"/>
    </xf>
    <xf numFmtId="0" fontId="54" fillId="0" borderId="10" xfId="0" applyNumberFormat="1" applyFont="1" applyFill="1" applyBorder="1" applyAlignment="1">
      <alignment vertical="center"/>
    </xf>
    <xf numFmtId="0" fontId="54" fillId="0" borderId="13" xfId="0" applyNumberFormat="1" applyFont="1" applyFill="1" applyBorder="1" applyAlignment="1">
      <alignment vertical="top"/>
    </xf>
    <xf numFmtId="0" fontId="2" fillId="0" borderId="13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>
      <alignment horizontal="center" vertical="top"/>
    </xf>
    <xf numFmtId="0" fontId="20" fillId="0" borderId="40" xfId="0" applyNumberFormat="1" applyFont="1" applyFill="1" applyBorder="1" applyAlignment="1">
      <alignment vertical="top"/>
    </xf>
    <xf numFmtId="0" fontId="2" fillId="0" borderId="33" xfId="0" applyNumberFormat="1" applyFont="1" applyFill="1" applyBorder="1" applyAlignment="1">
      <alignment vertical="center"/>
    </xf>
    <xf numFmtId="0" fontId="53" fillId="0" borderId="1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0" fillId="0" borderId="38" xfId="0" applyNumberFormat="1" applyFont="1" applyFill="1" applyBorder="1" applyAlignment="1">
      <alignment horizontal="right" vertical="center"/>
    </xf>
    <xf numFmtId="0" fontId="20" fillId="0" borderId="34" xfId="0" applyNumberFormat="1" applyFont="1" applyFill="1" applyBorder="1" applyAlignment="1">
      <alignment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vertical="center"/>
    </xf>
    <xf numFmtId="0" fontId="20" fillId="0" borderId="40" xfId="0" applyNumberFormat="1" applyFont="1" applyFill="1" applyBorder="1" applyAlignment="1">
      <alignment horizontal="right" vertical="center"/>
    </xf>
    <xf numFmtId="0" fontId="20" fillId="0" borderId="13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55" fillId="0" borderId="1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0" fillId="0" borderId="37" xfId="0" applyNumberFormat="1" applyFont="1" applyFill="1" applyBorder="1" applyAlignment="1">
      <alignment horizontal="center" vertical="center"/>
    </xf>
    <xf numFmtId="173" fontId="20" fillId="0" borderId="37" xfId="0" applyNumberFormat="1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vertical="top"/>
    </xf>
    <xf numFmtId="0" fontId="54" fillId="0" borderId="12" xfId="0" applyNumberFormat="1" applyFont="1" applyFill="1" applyBorder="1" applyAlignment="1">
      <alignment horizontal="center" vertical="center"/>
    </xf>
    <xf numFmtId="5" fontId="47" fillId="0" borderId="0" xfId="0" applyNumberFormat="1" applyFont="1" applyFill="1" applyAlignment="1">
      <alignment horizontal="center" vertical="center"/>
    </xf>
    <xf numFmtId="0" fontId="20" fillId="0" borderId="10" xfId="0" applyNumberFormat="1" applyFont="1" applyFill="1" applyBorder="1" applyAlignment="1">
      <alignment vertical="top"/>
    </xf>
    <xf numFmtId="0" fontId="53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53" fillId="0" borderId="38" xfId="0" applyNumberFormat="1" applyFont="1" applyFill="1" applyBorder="1" applyAlignment="1">
      <alignment vertical="center"/>
    </xf>
    <xf numFmtId="0" fontId="56" fillId="0" borderId="13" xfId="0" applyNumberFormat="1" applyFont="1" applyFill="1" applyBorder="1" applyAlignment="1">
      <alignment vertical="center"/>
    </xf>
    <xf numFmtId="0" fontId="56" fillId="0" borderId="33" xfId="0" applyNumberFormat="1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20" fillId="0" borderId="25" xfId="0" applyNumberFormat="1" applyFont="1" applyFill="1" applyBorder="1" applyAlignment="1">
      <alignment vertical="center"/>
    </xf>
    <xf numFmtId="0" fontId="57" fillId="0" borderId="50" xfId="0" applyNumberFormat="1" applyFont="1" applyFill="1" applyBorder="1" applyAlignment="1">
      <alignment vertical="center"/>
    </xf>
    <xf numFmtId="0" fontId="20" fillId="0" borderId="41" xfId="0" applyNumberFormat="1" applyFont="1" applyFill="1" applyBorder="1" applyAlignment="1">
      <alignment vertical="center"/>
    </xf>
    <xf numFmtId="0" fontId="54" fillId="0" borderId="13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>
      <alignment horizontal="center" vertical="top"/>
    </xf>
    <xf numFmtId="0" fontId="20" fillId="0" borderId="13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right" vertical="top"/>
    </xf>
    <xf numFmtId="0" fontId="20" fillId="0" borderId="41" xfId="0" applyNumberFormat="1" applyFont="1" applyFill="1" applyBorder="1" applyAlignment="1">
      <alignment horizontal="right" vertical="center"/>
    </xf>
    <xf numFmtId="0" fontId="20" fillId="0" borderId="12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vertical="center"/>
    </xf>
    <xf numFmtId="0" fontId="20" fillId="0" borderId="38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>
      <alignment vertical="center"/>
    </xf>
    <xf numFmtId="0" fontId="20" fillId="0" borderId="40" xfId="0" applyNumberFormat="1" applyFont="1" applyFill="1" applyBorder="1" applyAlignment="1">
      <alignment vertical="center"/>
    </xf>
    <xf numFmtId="0" fontId="20" fillId="0" borderId="31" xfId="0" applyNumberFormat="1" applyFont="1" applyFill="1" applyBorder="1" applyAlignment="1">
      <alignment vertical="center"/>
    </xf>
    <xf numFmtId="0" fontId="20" fillId="20" borderId="40" xfId="0" applyNumberFormat="1" applyFont="1" applyFill="1" applyBorder="1" applyAlignment="1">
      <alignment vertical="center"/>
    </xf>
    <xf numFmtId="0" fontId="20" fillId="20" borderId="13" xfId="0" applyNumberFormat="1" applyFont="1" applyFill="1" applyBorder="1" applyAlignment="1">
      <alignment vertical="center"/>
    </xf>
    <xf numFmtId="0" fontId="20" fillId="20" borderId="12" xfId="0" applyNumberFormat="1" applyFont="1" applyFill="1" applyBorder="1" applyAlignment="1">
      <alignment vertical="center"/>
    </xf>
    <xf numFmtId="0" fontId="20" fillId="20" borderId="0" xfId="0" applyNumberFormat="1" applyFont="1" applyFill="1" applyAlignment="1">
      <alignment vertical="center"/>
    </xf>
    <xf numFmtId="0" fontId="20" fillId="20" borderId="11" xfId="0" applyNumberFormat="1" applyFont="1" applyFill="1" applyBorder="1" applyAlignment="1">
      <alignment vertical="center"/>
    </xf>
    <xf numFmtId="0" fontId="20" fillId="20" borderId="31" xfId="0" applyNumberFormat="1" applyFont="1" applyFill="1" applyBorder="1" applyAlignment="1">
      <alignment vertical="center"/>
    </xf>
    <xf numFmtId="0" fontId="20" fillId="20" borderId="10" xfId="0" applyNumberFormat="1" applyFont="1" applyFill="1" applyBorder="1" applyAlignment="1">
      <alignment vertical="center"/>
    </xf>
    <xf numFmtId="0" fontId="2" fillId="20" borderId="10" xfId="0" applyNumberFormat="1" applyFont="1" applyFill="1" applyBorder="1" applyAlignment="1">
      <alignment vertical="center"/>
    </xf>
    <xf numFmtId="42" fontId="48" fillId="0" borderId="39" xfId="0" applyNumberFormat="1" applyFont="1" applyFill="1" applyBorder="1" applyAlignment="1">
      <alignment horizontal="center" vertical="center"/>
    </xf>
    <xf numFmtId="0" fontId="47" fillId="0" borderId="38" xfId="0" applyNumberFormat="1" applyFont="1" applyFill="1" applyBorder="1" applyAlignment="1">
      <alignment vertical="center"/>
    </xf>
    <xf numFmtId="0" fontId="22" fillId="0" borderId="0" xfId="0" applyNumberFormat="1" applyFont="1" applyFill="1" applyAlignment="1" applyProtection="1">
      <alignment horizontal="left" vertical="center" indent="1"/>
    </xf>
    <xf numFmtId="0" fontId="21" fillId="0" borderId="0" xfId="0" applyNumberFormat="1" applyFont="1" applyFill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24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Alignment="1" applyProtection="1">
      <alignment vertical="top" wrapText="1"/>
    </xf>
    <xf numFmtId="0" fontId="1" fillId="0" borderId="18" xfId="0" applyNumberFormat="1" applyFont="1" applyFill="1" applyBorder="1" applyAlignment="1" applyProtection="1">
      <alignment horizontal="center" vertical="center"/>
    </xf>
    <xf numFmtId="169" fontId="0" fillId="0" borderId="24" xfId="0" applyFill="1" applyBorder="1" applyAlignment="1">
      <alignment horizontal="center" vertical="center"/>
    </xf>
    <xf numFmtId="169" fontId="0" fillId="0" borderId="19" xfId="0" applyFill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/>
    </xf>
    <xf numFmtId="169" fontId="0" fillId="0" borderId="0" xfId="0" applyAlignment="1" applyProtection="1">
      <alignment horizontal="center" vertical="center"/>
    </xf>
    <xf numFmtId="0" fontId="33" fillId="0" borderId="0" xfId="0" applyNumberFormat="1" applyFont="1" applyFill="1" applyAlignment="1" applyProtection="1">
      <alignment horizontal="right" vertical="center"/>
    </xf>
    <xf numFmtId="0" fontId="31" fillId="0" borderId="0" xfId="0" applyNumberFormat="1" applyFont="1" applyFill="1" applyAlignment="1" applyProtection="1">
      <alignment horizontal="right" vertical="center"/>
    </xf>
    <xf numFmtId="0" fontId="22" fillId="0" borderId="0" xfId="0" applyNumberFormat="1" applyFont="1" applyFill="1" applyAlignment="1" applyProtection="1">
      <alignment vertical="top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169" fontId="0" fillId="0" borderId="24" xfId="0" applyFill="1" applyBorder="1" applyAlignment="1">
      <alignment horizontal="center" vertical="center" wrapText="1"/>
    </xf>
    <xf numFmtId="169" fontId="0" fillId="0" borderId="19" xfId="0" applyFill="1" applyBorder="1" applyAlignment="1">
      <alignment horizontal="center" vertical="center" wrapText="1"/>
    </xf>
    <xf numFmtId="165" fontId="39" fillId="0" borderId="0" xfId="0" applyNumberFormat="1" applyFont="1" applyFill="1" applyAlignment="1" applyProtection="1">
      <alignment horizontal="left" vertical="center"/>
    </xf>
    <xf numFmtId="169" fontId="42" fillId="0" borderId="0" xfId="0" applyFont="1" applyAlignment="1">
      <alignment horizontal="left" vertical="center"/>
    </xf>
    <xf numFmtId="18" fontId="39" fillId="0" borderId="0" xfId="0" applyNumberFormat="1" applyFont="1" applyFill="1" applyAlignment="1" applyProtection="1">
      <alignment horizontal="left" vertical="center"/>
    </xf>
    <xf numFmtId="0" fontId="39" fillId="0" borderId="0" xfId="0" applyNumberFormat="1" applyFont="1" applyFill="1" applyAlignment="1" applyProtection="1">
      <alignment horizontal="left" vertical="center"/>
    </xf>
    <xf numFmtId="167" fontId="41" fillId="0" borderId="0" xfId="0" applyNumberFormat="1" applyFont="1" applyFill="1" applyAlignment="1">
      <alignment horizontal="left" vertical="center"/>
    </xf>
    <xf numFmtId="169" fontId="2" fillId="0" borderId="24" xfId="0" applyFont="1" applyBorder="1" applyAlignment="1">
      <alignment horizontal="center" vertical="center" wrapText="1"/>
    </xf>
    <xf numFmtId="169" fontId="2" fillId="0" borderId="19" xfId="0" applyFont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top" wrapText="1"/>
    </xf>
    <xf numFmtId="0" fontId="22" fillId="0" borderId="0" xfId="0" applyNumberFormat="1" applyFont="1" applyFill="1" applyBorder="1" applyAlignment="1">
      <alignment horizontal="left" vertical="center"/>
    </xf>
    <xf numFmtId="169" fontId="2" fillId="0" borderId="0" xfId="0" applyFont="1" applyBorder="1" applyAlignment="1">
      <alignment horizontal="left" vertical="center"/>
    </xf>
    <xf numFmtId="169" fontId="2" fillId="0" borderId="24" xfId="0" applyFont="1" applyBorder="1" applyAlignment="1">
      <alignment horizontal="center" vertical="center"/>
    </xf>
    <xf numFmtId="169" fontId="2" fillId="0" borderId="19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169" fontId="2" fillId="0" borderId="25" xfId="0" applyFont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169" fontId="2" fillId="0" borderId="0" xfId="0" applyFont="1" applyAlignment="1">
      <alignment vertical="center"/>
    </xf>
    <xf numFmtId="165" fontId="41" fillId="0" borderId="0" xfId="0" applyNumberFormat="1" applyFont="1" applyFill="1" applyAlignment="1">
      <alignment horizontal="left" vertical="center"/>
    </xf>
    <xf numFmtId="169" fontId="40" fillId="0" borderId="0" xfId="0" applyFont="1" applyAlignment="1">
      <alignment horizontal="left" vertical="center"/>
    </xf>
    <xf numFmtId="0" fontId="25" fillId="0" borderId="0" xfId="0" applyNumberFormat="1" applyFont="1" applyFill="1" applyAlignment="1">
      <alignment horizontal="center" vertical="center"/>
    </xf>
    <xf numFmtId="169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165" fontId="41" fillId="0" borderId="0" xfId="0" applyNumberFormat="1" applyFont="1" applyFill="1" applyAlignment="1">
      <alignment horizontal="left" indent="1"/>
    </xf>
    <xf numFmtId="169" fontId="40" fillId="0" borderId="0" xfId="0" applyFont="1" applyAlignment="1">
      <alignment horizontal="left" indent="1"/>
    </xf>
    <xf numFmtId="0" fontId="36" fillId="0" borderId="0" xfId="0" applyNumberFormat="1" applyFont="1" applyFill="1" applyAlignment="1">
      <alignment horizontal="left" indent="1"/>
    </xf>
    <xf numFmtId="169" fontId="35" fillId="0" borderId="0" xfId="0" applyFont="1" applyAlignment="1">
      <alignment horizontal="left" indent="1"/>
    </xf>
    <xf numFmtId="0" fontId="52" fillId="0" borderId="0" xfId="0" applyNumberFormat="1" applyFont="1" applyFill="1" applyAlignment="1">
      <alignment horizontal="center" vertical="center"/>
    </xf>
    <xf numFmtId="169" fontId="52" fillId="0" borderId="0" xfId="0" applyFont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169" fontId="22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>
      <alignment horizontal="right" wrapText="1"/>
    </xf>
    <xf numFmtId="0" fontId="54" fillId="0" borderId="40" xfId="0" applyNumberFormat="1" applyFont="1" applyFill="1" applyBorder="1" applyAlignment="1">
      <alignment vertical="center"/>
    </xf>
    <xf numFmtId="0" fontId="54" fillId="0" borderId="13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vertical="top"/>
    </xf>
    <xf numFmtId="0" fontId="20" fillId="0" borderId="13" xfId="0" applyNumberFormat="1" applyFont="1" applyFill="1" applyBorder="1" applyAlignment="1">
      <alignment vertical="center"/>
    </xf>
    <xf numFmtId="0" fontId="54" fillId="0" borderId="33" xfId="0" applyNumberFormat="1" applyFont="1" applyFill="1" applyBorder="1" applyAlignment="1">
      <alignment vertical="center"/>
    </xf>
    <xf numFmtId="0" fontId="43" fillId="0" borderId="31" xfId="0" applyNumberFormat="1" applyFont="1" applyFill="1" applyBorder="1" applyAlignment="1">
      <alignment vertical="top"/>
    </xf>
    <xf numFmtId="0" fontId="43" fillId="0" borderId="36" xfId="0" applyNumberFormat="1" applyFont="1" applyFill="1" applyBorder="1" applyAlignment="1">
      <alignment vertical="top"/>
    </xf>
    <xf numFmtId="0" fontId="47" fillId="0" borderId="41" xfId="0" applyNumberFormat="1" applyFont="1" applyFill="1" applyBorder="1" applyAlignment="1">
      <alignment horizontal="left" vertical="center" indent="1"/>
    </xf>
  </cellXfs>
  <cellStyles count="43">
    <cellStyle name="1 Default Format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6</xdr:row>
      <xdr:rowOff>142875</xdr:rowOff>
    </xdr:from>
    <xdr:to>
      <xdr:col>11</xdr:col>
      <xdr:colOff>142875</xdr:colOff>
      <xdr:row>12</xdr:row>
      <xdr:rowOff>104775</xdr:rowOff>
    </xdr:to>
    <xdr:sp macro="" textlink="">
      <xdr:nvSpPr>
        <xdr:cNvPr id="4221" name="AutoShape 103"/>
        <xdr:cNvSpPr>
          <a:spLocks noChangeArrowheads="1"/>
        </xdr:cNvSpPr>
      </xdr:nvSpPr>
      <xdr:spPr bwMode="auto">
        <a:xfrm>
          <a:off x="8763000" y="1323975"/>
          <a:ext cx="2105025" cy="1171575"/>
        </a:xfrm>
        <a:prstGeom prst="wedgeRectCallout">
          <a:avLst>
            <a:gd name="adj1" fmla="val -70361"/>
            <a:gd name="adj2" fmla="val 8170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Владельцу/Агенту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Настоящая дата предложена компьютерной программой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Необходимо назначить фактическую дату совещания с вашим менеджером объекта до оповещения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942975</xdr:colOff>
      <xdr:row>32</xdr:row>
      <xdr:rowOff>133350</xdr:rowOff>
    </xdr:from>
    <xdr:to>
      <xdr:col>11</xdr:col>
      <xdr:colOff>209550</xdr:colOff>
      <xdr:row>38</xdr:row>
      <xdr:rowOff>95250</xdr:rowOff>
    </xdr:to>
    <xdr:sp macro="" textlink="">
      <xdr:nvSpPr>
        <xdr:cNvPr id="4222" name="AutoShape 104"/>
        <xdr:cNvSpPr>
          <a:spLocks noChangeArrowheads="1"/>
        </xdr:cNvSpPr>
      </xdr:nvSpPr>
      <xdr:spPr bwMode="auto">
        <a:xfrm>
          <a:off x="8801100" y="6191250"/>
          <a:ext cx="2133600" cy="1162050"/>
        </a:xfrm>
        <a:prstGeom prst="wedgeRectCallout">
          <a:avLst>
            <a:gd name="adj1" fmla="val -72319"/>
            <a:gd name="adj2" fmla="val 8114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Владельцу/Агенту</a:t>
          </a:r>
          <a:r>
            <a:rPr lang="en-US" sz="1100" b="0" i="0" baseline="0">
              <a:latin typeface="+mn-lt"/>
              <a:ea typeface="+mn-ea"/>
              <a:cs typeface="+mn-cs"/>
            </a:rPr>
            <a:t>: </a:t>
          </a:r>
          <a:r>
            <a:rPr lang="ru-RU" sz="1100" b="0" i="0" baseline="0">
              <a:latin typeface="+mn-lt"/>
              <a:ea typeface="+mn-ea"/>
              <a:cs typeface="+mn-cs"/>
            </a:rPr>
            <a:t>Настоящая дата предложена компьютерной программой</a:t>
          </a:r>
          <a:r>
            <a:rPr lang="en-US" sz="1100" b="0" i="0" baseline="0">
              <a:latin typeface="+mn-lt"/>
              <a:ea typeface="+mn-ea"/>
              <a:cs typeface="+mn-cs"/>
            </a:rPr>
            <a:t>. </a:t>
          </a:r>
          <a:r>
            <a:rPr lang="ru-RU" sz="1100" b="0" i="0" baseline="0">
              <a:latin typeface="+mn-lt"/>
              <a:ea typeface="+mn-ea"/>
              <a:cs typeface="+mn-cs"/>
            </a:rPr>
            <a:t>Необходимо назначить фактическую дату совещания с вашим менеджером объекта до оповещения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0</xdr:rowOff>
    </xdr:from>
    <xdr:to>
      <xdr:col>14</xdr:col>
      <xdr:colOff>533400</xdr:colOff>
      <xdr:row>110</xdr:row>
      <xdr:rowOff>0</xdr:rowOff>
    </xdr:to>
    <xdr:sp macro="" textlink="">
      <xdr:nvSpPr>
        <xdr:cNvPr id="7169" name="Line 4"/>
        <xdr:cNvSpPr>
          <a:spLocks noChangeShapeType="1"/>
        </xdr:cNvSpPr>
      </xdr:nvSpPr>
      <xdr:spPr bwMode="auto">
        <a:xfrm>
          <a:off x="0" y="23164800"/>
          <a:ext cx="1576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113</xdr:row>
      <xdr:rowOff>28575</xdr:rowOff>
    </xdr:from>
    <xdr:to>
      <xdr:col>8</xdr:col>
      <xdr:colOff>400050</xdr:colOff>
      <xdr:row>113</xdr:row>
      <xdr:rowOff>295275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5562600" y="22174200"/>
          <a:ext cx="28860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Стр.2</a:t>
          </a:r>
        </a:p>
        <a:p>
          <a:pPr algn="ctr" rtl="0">
            <a:defRPr sz="1000"/>
          </a:pPr>
          <a:endParaRPr lang="ru-RU" sz="1400" b="1" i="0" u="none" strike="noStrike" baseline="0">
            <a:solidFill>
              <a:srgbClr val="00B05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B05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857250</xdr:colOff>
      <xdr:row>65</xdr:row>
      <xdr:rowOff>66675</xdr:rowOff>
    </xdr:from>
    <xdr:to>
      <xdr:col>7</xdr:col>
      <xdr:colOff>752475</xdr:colOff>
      <xdr:row>65</xdr:row>
      <xdr:rowOff>304800</xdr:rowOff>
    </xdr:to>
    <xdr:sp macro="" textlink="">
      <xdr:nvSpPr>
        <xdr:cNvPr id="6253" name="Text Box 109"/>
        <xdr:cNvSpPr txBox="1">
          <a:spLocks noChangeArrowheads="1"/>
        </xdr:cNvSpPr>
      </xdr:nvSpPr>
      <xdr:spPr bwMode="auto">
        <a:xfrm>
          <a:off x="5638800" y="12687300"/>
          <a:ext cx="2085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Стр.1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B05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55</xdr:row>
      <xdr:rowOff>123825</xdr:rowOff>
    </xdr:from>
    <xdr:to>
      <xdr:col>2</xdr:col>
      <xdr:colOff>800100</xdr:colOff>
      <xdr:row>65</xdr:row>
      <xdr:rowOff>9525</xdr:rowOff>
    </xdr:to>
    <xdr:sp macro="" textlink="">
      <xdr:nvSpPr>
        <xdr:cNvPr id="6182" name="Line 3"/>
        <xdr:cNvSpPr>
          <a:spLocks noChangeShapeType="1"/>
        </xdr:cNvSpPr>
      </xdr:nvSpPr>
      <xdr:spPr bwMode="auto">
        <a:xfrm>
          <a:off x="2924175" y="7915275"/>
          <a:ext cx="0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lumtree\Documents%20and%20Settings\TA_ERC\Local%20Settings\Temporary%20Internet%20Files\OLKDA\6.1.0%20RentInc%206.0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Directions"/>
      <sheetName val="HUD Trans-cert ltr"/>
      <sheetName val="DHCD Trans-ltr"/>
      <sheetName val="Low-Profile Ltr"/>
      <sheetName val="Table of Contents"/>
      <sheetName val="Data Consolidat"/>
      <sheetName val="Agents Ck lst"/>
      <sheetName val="Request ltr"/>
      <sheetName val="Time_Line"/>
      <sheetName val="Post upto 10%"/>
      <sheetName val="Post_over_10%"/>
      <sheetName val="Own_cert"/>
      <sheetName val="Rent Summary"/>
      <sheetName val="Rent Schedule"/>
      <sheetName val="MAP2"/>
      <sheetName val="BAW"/>
      <sheetName val="DHCD SCHD"/>
      <sheetName val="236-MRVP"/>
      <sheetName val="HUD SCHD"/>
      <sheetName val="HUD SCHD 2"/>
      <sheetName val="RENT_ROLL"/>
      <sheetName val="1A"/>
      <sheetName val="1B"/>
      <sheetName val="2"/>
      <sheetName val="3"/>
      <sheetName val="6"/>
      <sheetName val="7"/>
      <sheetName val="8"/>
      <sheetName val="9_10"/>
      <sheetName val="14A_B_C"/>
      <sheetName val="15A"/>
      <sheetName val="15B"/>
      <sheetName val="15C"/>
      <sheetName val="15D"/>
      <sheetName val="15E"/>
      <sheetName val="18A"/>
      <sheetName val="18B"/>
      <sheetName val="19"/>
      <sheetName val="21"/>
      <sheetName val="22A"/>
      <sheetName val="22B"/>
      <sheetName val="23"/>
      <sheetName val="24"/>
      <sheetName val="25"/>
      <sheetName val="26"/>
      <sheetName val="27"/>
      <sheetName val="28A"/>
      <sheetName val="28B"/>
      <sheetName val="29"/>
      <sheetName val="31A"/>
      <sheetName val="31B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48"/>
      <sheetName val="49"/>
      <sheetName val="53"/>
      <sheetName val="54"/>
      <sheetName val="55"/>
      <sheetName val="56"/>
      <sheetName val="57"/>
      <sheetName val="58"/>
      <sheetName val="63"/>
      <sheetName val="66"/>
      <sheetName val="67"/>
      <sheetName val="68"/>
      <sheetName val="69"/>
      <sheetName val="70"/>
      <sheetName val="71_77_78_82_84"/>
      <sheetName val="Findings"/>
      <sheetName val="Check_List"/>
      <sheetName val="6.1.0 RentInc 6.0-FINAL"/>
    </sheetNames>
    <definedNames>
      <definedName name="BasicPrint"/>
      <definedName name="GoHom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B11">
            <v>41030</v>
          </cell>
        </row>
        <row r="12">
          <cell r="A12" t="str">
            <v>Rentinc Ver. 6.0</v>
          </cell>
        </row>
        <row r="17">
          <cell r="B17" t="str">
            <v/>
          </cell>
        </row>
        <row r="25">
          <cell r="C25">
            <v>2</v>
          </cell>
        </row>
        <row r="29">
          <cell r="B29">
            <v>0</v>
          </cell>
        </row>
        <row r="36">
          <cell r="C36" t="str">
            <v>-BR</v>
          </cell>
          <cell r="F36">
            <v>0</v>
          </cell>
          <cell r="J36">
            <v>3</v>
          </cell>
          <cell r="M36">
            <v>0</v>
          </cell>
          <cell r="N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M36">
            <v>0</v>
          </cell>
          <cell r="AN36">
            <v>0</v>
          </cell>
        </row>
        <row r="37">
          <cell r="C37" t="str">
            <v>-BR</v>
          </cell>
          <cell r="F37">
            <v>0</v>
          </cell>
          <cell r="J37">
            <v>15</v>
          </cell>
          <cell r="M37">
            <v>0</v>
          </cell>
          <cell r="N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M37">
            <v>0</v>
          </cell>
          <cell r="AN37">
            <v>0</v>
          </cell>
        </row>
        <row r="38">
          <cell r="C38" t="str">
            <v>-BR</v>
          </cell>
          <cell r="F38">
            <v>0</v>
          </cell>
          <cell r="J38">
            <v>0</v>
          </cell>
          <cell r="M38">
            <v>0</v>
          </cell>
          <cell r="N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M38">
            <v>0</v>
          </cell>
          <cell r="AN38">
            <v>0</v>
          </cell>
        </row>
        <row r="39">
          <cell r="C39" t="str">
            <v>-BR</v>
          </cell>
          <cell r="F39">
            <v>0</v>
          </cell>
          <cell r="J39">
            <v>0</v>
          </cell>
          <cell r="M39">
            <v>0</v>
          </cell>
          <cell r="N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M39">
            <v>0</v>
          </cell>
          <cell r="AN39">
            <v>0</v>
          </cell>
        </row>
        <row r="40">
          <cell r="C40" t="str">
            <v>-BR</v>
          </cell>
          <cell r="F40">
            <v>0</v>
          </cell>
          <cell r="J40">
            <v>0</v>
          </cell>
          <cell r="M40">
            <v>0</v>
          </cell>
          <cell r="N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M40">
            <v>0</v>
          </cell>
          <cell r="AN40">
            <v>0</v>
          </cell>
        </row>
        <row r="41">
          <cell r="C41" t="str">
            <v>-BR</v>
          </cell>
          <cell r="F41">
            <v>0</v>
          </cell>
          <cell r="J41">
            <v>0</v>
          </cell>
          <cell r="M41">
            <v>0</v>
          </cell>
          <cell r="N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M41">
            <v>0</v>
          </cell>
          <cell r="AN41">
            <v>0</v>
          </cell>
        </row>
        <row r="42">
          <cell r="C42" t="str">
            <v>-BR</v>
          </cell>
          <cell r="F42">
            <v>0</v>
          </cell>
          <cell r="J42">
            <v>0</v>
          </cell>
          <cell r="M42">
            <v>0</v>
          </cell>
          <cell r="N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M42">
            <v>0</v>
          </cell>
          <cell r="AN42">
            <v>0</v>
          </cell>
        </row>
        <row r="43">
          <cell r="C43" t="str">
            <v>-BR</v>
          </cell>
          <cell r="F43">
            <v>0</v>
          </cell>
          <cell r="J43">
            <v>0</v>
          </cell>
          <cell r="M43">
            <v>0</v>
          </cell>
          <cell r="N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M43">
            <v>0</v>
          </cell>
          <cell r="AN43">
            <v>0</v>
          </cell>
        </row>
        <row r="45">
          <cell r="AG45">
            <v>0</v>
          </cell>
        </row>
        <row r="47">
          <cell r="AN47">
            <v>0</v>
          </cell>
        </row>
        <row r="48">
          <cell r="AN48">
            <v>0</v>
          </cell>
        </row>
        <row r="49">
          <cell r="AN49">
            <v>0</v>
          </cell>
        </row>
        <row r="50">
          <cell r="AN50">
            <v>0</v>
          </cell>
        </row>
        <row r="51">
          <cell r="B51">
            <v>40947</v>
          </cell>
          <cell r="AN51">
            <v>0</v>
          </cell>
        </row>
        <row r="52">
          <cell r="B52">
            <v>40959</v>
          </cell>
          <cell r="AN52">
            <v>0</v>
          </cell>
        </row>
        <row r="53">
          <cell r="B53">
            <v>0.94791666666666663</v>
          </cell>
          <cell r="AN53">
            <v>0</v>
          </cell>
        </row>
        <row r="54">
          <cell r="B54" t="str">
            <v/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</row>
        <row r="55">
          <cell r="B55" t="str">
            <v/>
          </cell>
          <cell r="AJ55">
            <v>0</v>
          </cell>
          <cell r="AK55">
            <v>0</v>
          </cell>
          <cell r="AL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</row>
        <row r="61">
          <cell r="B61" t="str">
            <v/>
          </cell>
          <cell r="AJ61">
            <v>0</v>
          </cell>
          <cell r="AK61">
            <v>0</v>
          </cell>
          <cell r="AL61">
            <v>0</v>
          </cell>
        </row>
        <row r="62">
          <cell r="B62" t="str">
            <v/>
          </cell>
        </row>
        <row r="63">
          <cell r="B63" t="str">
            <v/>
          </cell>
          <cell r="AJ63">
            <v>0</v>
          </cell>
        </row>
        <row r="64">
          <cell r="B64" t="str">
            <v/>
          </cell>
        </row>
        <row r="65">
          <cell r="B65" t="str">
            <v>00000-0000</v>
          </cell>
        </row>
        <row r="67">
          <cell r="B67" t="str">
            <v/>
          </cell>
        </row>
        <row r="68">
          <cell r="B68" t="str">
            <v/>
          </cell>
        </row>
        <row r="78">
          <cell r="AI78">
            <v>0</v>
          </cell>
        </row>
        <row r="79">
          <cell r="AI79">
            <v>0</v>
          </cell>
        </row>
        <row r="80">
          <cell r="A80" t="str">
            <v>1.)</v>
          </cell>
          <cell r="B80" t="str">
            <v/>
          </cell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84" t="str">
            <v>2.)</v>
          </cell>
          <cell r="B84" t="str">
            <v/>
          </cell>
          <cell r="AI84">
            <v>0</v>
          </cell>
        </row>
        <row r="85">
          <cell r="AI85">
            <v>0</v>
          </cell>
        </row>
        <row r="88">
          <cell r="A88" t="str">
            <v>3.)</v>
          </cell>
          <cell r="B88" t="str">
            <v/>
          </cell>
        </row>
        <row r="92">
          <cell r="A92" t="str">
            <v>4.)</v>
          </cell>
          <cell r="B92" t="str">
            <v/>
          </cell>
        </row>
        <row r="96">
          <cell r="A96" t="str">
            <v>5.)</v>
          </cell>
          <cell r="B96" t="str">
            <v/>
          </cell>
        </row>
        <row r="121">
          <cell r="A121" t="str">
            <v>_</v>
          </cell>
          <cell r="B121" t="str">
            <v>_</v>
          </cell>
        </row>
        <row r="122">
          <cell r="A122" t="str">
            <v>_</v>
          </cell>
          <cell r="B122" t="str">
            <v>_</v>
          </cell>
        </row>
        <row r="123">
          <cell r="A123" t="str">
            <v>_</v>
          </cell>
          <cell r="B123" t="str">
            <v>_</v>
          </cell>
        </row>
        <row r="124">
          <cell r="A124" t="str">
            <v>_</v>
          </cell>
          <cell r="B124" t="str">
            <v>_</v>
          </cell>
        </row>
        <row r="125">
          <cell r="A125" t="str">
            <v>_</v>
          </cell>
          <cell r="B125" t="str">
            <v>_</v>
          </cell>
        </row>
        <row r="126">
          <cell r="A126" t="str">
            <v>_</v>
          </cell>
          <cell r="B126" t="str">
            <v>_</v>
          </cell>
        </row>
        <row r="127">
          <cell r="A127" t="str">
            <v>_</v>
          </cell>
          <cell r="B127" t="str">
            <v>_</v>
          </cell>
        </row>
        <row r="128">
          <cell r="A128" t="str">
            <v>_</v>
          </cell>
          <cell r="B128" t="str">
            <v>_</v>
          </cell>
        </row>
        <row r="137">
          <cell r="A137" t="str">
            <v>Space 1</v>
          </cell>
          <cell r="C137" t="str">
            <v/>
          </cell>
          <cell r="D137" t="str">
            <v/>
          </cell>
        </row>
        <row r="138">
          <cell r="A138" t="str">
            <v>Space 2</v>
          </cell>
          <cell r="C138" t="str">
            <v/>
          </cell>
          <cell r="D138" t="str">
            <v/>
          </cell>
        </row>
        <row r="139">
          <cell r="A139" t="str">
            <v>Space 3</v>
          </cell>
          <cell r="C139" t="str">
            <v/>
          </cell>
          <cell r="D139" t="str">
            <v/>
          </cell>
        </row>
        <row r="150">
          <cell r="A150" t="str">
            <v/>
          </cell>
          <cell r="B150">
            <v>0</v>
          </cell>
          <cell r="C150" t="str">
            <v/>
          </cell>
          <cell r="D150" t="str">
            <v>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 t="str">
            <v>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 t="str">
            <v>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 t="str">
            <v>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 t="str">
            <v>N/A</v>
          </cell>
        </row>
      </sheetData>
      <sheetData sheetId="7" refreshError="1"/>
      <sheetData sheetId="8" refreshError="1"/>
      <sheetData sheetId="9" refreshError="1">
        <row r="3">
          <cell r="H3">
            <v>41030</v>
          </cell>
        </row>
        <row r="9">
          <cell r="H9">
            <v>40947</v>
          </cell>
        </row>
        <row r="25">
          <cell r="H25">
            <v>40995</v>
          </cell>
        </row>
        <row r="43">
          <cell r="H43">
            <v>40950</v>
          </cell>
        </row>
        <row r="44">
          <cell r="H44">
            <v>40952</v>
          </cell>
        </row>
        <row r="45">
          <cell r="H45">
            <v>40956</v>
          </cell>
        </row>
        <row r="47">
          <cell r="H47">
            <v>40962</v>
          </cell>
        </row>
        <row r="49">
          <cell r="H49">
            <v>40966</v>
          </cell>
        </row>
        <row r="54">
          <cell r="H54">
            <v>40995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24">
          <cell r="F24" t="str">
            <v>-BR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N/A</v>
          </cell>
        </row>
        <row r="25">
          <cell r="F25" t="str">
            <v>-BR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N/A</v>
          </cell>
        </row>
        <row r="26">
          <cell r="F26" t="str">
            <v>-BR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N/A</v>
          </cell>
        </row>
        <row r="27">
          <cell r="F27" t="str">
            <v>-BR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N/A</v>
          </cell>
        </row>
        <row r="28">
          <cell r="F28" t="str">
            <v>-BR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N/A</v>
          </cell>
        </row>
        <row r="29">
          <cell r="F29" t="str">
            <v>-BR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N/A</v>
          </cell>
        </row>
        <row r="30">
          <cell r="F30" t="str">
            <v>-BR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N/A</v>
          </cell>
        </row>
        <row r="31">
          <cell r="F31" t="str">
            <v>-BR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N/A</v>
          </cell>
        </row>
        <row r="62">
          <cell r="M62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Sheet4">
    <pageSetUpPr fitToPage="1"/>
  </sheetPr>
  <dimension ref="A1:J61"/>
  <sheetViews>
    <sheetView showGridLines="0" topLeftCell="A43" zoomScale="81" zoomScaleNormal="81" workbookViewId="0">
      <selection activeCell="G58" sqref="G58"/>
    </sheetView>
  </sheetViews>
  <sheetFormatPr defaultColWidth="11.109375" defaultRowHeight="15"/>
  <cols>
    <col min="1" max="1" width="2.77734375" style="1" customWidth="1"/>
    <col min="2" max="2" width="3.77734375" style="1" customWidth="1"/>
    <col min="3" max="3" width="12.77734375" style="1" customWidth="1"/>
    <col min="4" max="4" width="8.77734375" style="1" customWidth="1"/>
    <col min="5" max="5" width="11.109375" style="1"/>
    <col min="6" max="6" width="7.77734375" style="1" customWidth="1"/>
    <col min="7" max="7" width="103.109375" style="1" customWidth="1"/>
    <col min="8" max="8" width="17.21875" style="1" customWidth="1"/>
    <col min="9" max="9" width="17.5546875" style="1" customWidth="1"/>
    <col min="10" max="10" width="10.33203125" style="1" bestFit="1" customWidth="1"/>
    <col min="11" max="16384" width="11.109375" style="1"/>
  </cols>
  <sheetData>
    <row r="1" spans="1:10">
      <c r="C1" s="1" t="s">
        <v>256</v>
      </c>
    </row>
    <row r="2" spans="1:10" ht="12" customHeight="1">
      <c r="H2" s="2"/>
    </row>
    <row r="3" spans="1:10" ht="18">
      <c r="C3" s="1" t="s">
        <v>257</v>
      </c>
      <c r="G3" s="3"/>
      <c r="H3" s="114">
        <f>('[1]Data Consolidat'!B11)</f>
        <v>41030</v>
      </c>
      <c r="I3" s="4"/>
    </row>
    <row r="4" spans="1:10">
      <c r="H4" s="5"/>
    </row>
    <row r="5" spans="1:10" ht="18">
      <c r="A5" s="6" t="s">
        <v>258</v>
      </c>
    </row>
    <row r="7" spans="1:10" ht="15.75">
      <c r="C7" s="7" t="s">
        <v>259</v>
      </c>
    </row>
    <row r="8" spans="1:10" ht="15.75">
      <c r="C8" s="1" t="s">
        <v>0</v>
      </c>
      <c r="E8" s="7" t="s">
        <v>260</v>
      </c>
    </row>
    <row r="9" spans="1:10" ht="16.5" thickBot="1">
      <c r="B9" s="8">
        <v>1</v>
      </c>
      <c r="C9" s="9" t="s">
        <v>261</v>
      </c>
      <c r="D9" s="9"/>
      <c r="E9" s="9"/>
      <c r="F9" s="9"/>
      <c r="G9" s="9"/>
      <c r="H9" s="113">
        <f>('[1]Data Consolidat'!$B$51)</f>
        <v>40947</v>
      </c>
    </row>
    <row r="10" spans="1:10" ht="15.75">
      <c r="B10" s="10"/>
      <c r="C10" s="121" t="s">
        <v>262</v>
      </c>
      <c r="D10" s="12" t="s">
        <v>264</v>
      </c>
      <c r="E10" s="12"/>
      <c r="F10" s="12"/>
      <c r="G10" s="122">
        <f>SUM((H27)-83)</f>
        <v>40947</v>
      </c>
      <c r="H10" s="11"/>
    </row>
    <row r="11" spans="1:10" ht="16.5" thickBot="1">
      <c r="B11" s="10"/>
      <c r="C11" s="123"/>
      <c r="D11" s="9" t="s">
        <v>263</v>
      </c>
      <c r="E11" s="9"/>
      <c r="F11" s="9"/>
      <c r="G11" s="124">
        <f>(H3)</f>
        <v>41030</v>
      </c>
      <c r="H11" s="11"/>
    </row>
    <row r="12" spans="1:10">
      <c r="C12" s="12"/>
      <c r="D12" s="12"/>
      <c r="E12" s="12"/>
      <c r="F12" s="12"/>
      <c r="G12" s="12"/>
    </row>
    <row r="13" spans="1:10">
      <c r="B13" s="8">
        <f>SUM(B9)+1</f>
        <v>2</v>
      </c>
      <c r="C13" s="1" t="s">
        <v>265</v>
      </c>
      <c r="H13" s="115">
        <f>IF(H9&lt;J13,H9,J13)</f>
        <v>40947</v>
      </c>
      <c r="I13" s="1" t="s">
        <v>283</v>
      </c>
      <c r="J13" s="13">
        <f>SUM((H27)-83)</f>
        <v>40947</v>
      </c>
    </row>
    <row r="14" spans="1:10">
      <c r="B14" s="8">
        <f t="shared" ref="B14:B27" si="0">SUM(B13)+1</f>
        <v>3</v>
      </c>
      <c r="C14" s="1" t="s">
        <v>266</v>
      </c>
      <c r="H14" s="115">
        <f>SUM((H13)+12)</f>
        <v>40959</v>
      </c>
      <c r="I14" s="1" t="s">
        <v>284</v>
      </c>
    </row>
    <row r="15" spans="1:10">
      <c r="B15" s="8">
        <f t="shared" si="0"/>
        <v>4</v>
      </c>
      <c r="C15" s="1" t="s">
        <v>267</v>
      </c>
      <c r="H15" s="115">
        <f>('[1]Data Consolidat'!B52)</f>
        <v>40959</v>
      </c>
      <c r="I15" s="1" t="s">
        <v>285</v>
      </c>
    </row>
    <row r="16" spans="1:10">
      <c r="B16" s="8">
        <f t="shared" si="0"/>
        <v>5</v>
      </c>
      <c r="C16" s="1" t="s">
        <v>268</v>
      </c>
      <c r="H16" s="115">
        <f>SUM((H13)+16)</f>
        <v>40963</v>
      </c>
      <c r="I16" s="1" t="s">
        <v>286</v>
      </c>
    </row>
    <row r="17" spans="1:10">
      <c r="B17" s="14">
        <f t="shared" si="0"/>
        <v>6</v>
      </c>
      <c r="C17" s="15" t="s">
        <v>269</v>
      </c>
      <c r="D17" s="15"/>
      <c r="E17" s="15"/>
      <c r="F17" s="15"/>
      <c r="G17" s="15"/>
      <c r="H17" s="115">
        <f>SUM(($H$13)+30)</f>
        <v>40977</v>
      </c>
      <c r="I17" s="1" t="s">
        <v>287</v>
      </c>
    </row>
    <row r="18" spans="1:10">
      <c r="B18" s="14">
        <f t="shared" si="0"/>
        <v>7</v>
      </c>
      <c r="C18" s="15" t="s">
        <v>0</v>
      </c>
      <c r="D18" s="16" t="s">
        <v>270</v>
      </c>
      <c r="E18" s="15"/>
      <c r="F18" s="15"/>
      <c r="G18" s="15"/>
      <c r="H18" s="115">
        <f>SUM(($H$13)+31)</f>
        <v>40978</v>
      </c>
      <c r="I18" s="1" t="s">
        <v>288</v>
      </c>
    </row>
    <row r="19" spans="1:10">
      <c r="B19" s="14">
        <f t="shared" si="0"/>
        <v>8</v>
      </c>
      <c r="C19" s="15" t="s">
        <v>0</v>
      </c>
      <c r="D19" s="16" t="s">
        <v>271</v>
      </c>
      <c r="E19" s="15"/>
      <c r="F19" s="15"/>
      <c r="G19" s="15"/>
      <c r="H19" s="115">
        <f>SUM(($H$13)+35)</f>
        <v>40982</v>
      </c>
      <c r="I19" s="1" t="s">
        <v>289</v>
      </c>
    </row>
    <row r="20" spans="1:10">
      <c r="B20" s="14">
        <f t="shared" si="0"/>
        <v>9</v>
      </c>
      <c r="C20" s="15" t="s">
        <v>272</v>
      </c>
      <c r="D20" s="15"/>
      <c r="E20" s="16"/>
      <c r="F20" s="15"/>
      <c r="G20" s="15"/>
      <c r="H20" s="115">
        <f>SUM(($H$13)+38)</f>
        <v>40985</v>
      </c>
      <c r="I20" s="1" t="s">
        <v>290</v>
      </c>
    </row>
    <row r="21" spans="1:10" ht="16.5" customHeight="1">
      <c r="B21" s="14">
        <f t="shared" si="0"/>
        <v>10</v>
      </c>
      <c r="C21" s="15" t="s">
        <v>0</v>
      </c>
      <c r="D21" s="16" t="s">
        <v>273</v>
      </c>
      <c r="E21" s="15"/>
      <c r="F21" s="15"/>
      <c r="G21" s="15"/>
      <c r="H21" s="115">
        <f>SUM(($H$13)+41)</f>
        <v>40988</v>
      </c>
      <c r="I21" s="1" t="s">
        <v>291</v>
      </c>
    </row>
    <row r="22" spans="1:10">
      <c r="B22" s="14">
        <f t="shared" si="0"/>
        <v>11</v>
      </c>
      <c r="C22" s="15" t="s">
        <v>274</v>
      </c>
      <c r="D22" s="15"/>
      <c r="E22" s="15"/>
      <c r="F22" s="15"/>
      <c r="G22" s="15"/>
      <c r="H22" s="115">
        <f>SUM(($H$13)+42)</f>
        <v>40989</v>
      </c>
      <c r="I22" s="1" t="s">
        <v>292</v>
      </c>
    </row>
    <row r="23" spans="1:10">
      <c r="B23" s="14">
        <f t="shared" si="0"/>
        <v>12</v>
      </c>
      <c r="C23" s="1" t="s">
        <v>0</v>
      </c>
      <c r="D23" s="16" t="s">
        <v>275</v>
      </c>
      <c r="H23" s="115">
        <f>SUM(($H$13)+45)</f>
        <v>40992</v>
      </c>
      <c r="I23" s="1" t="s">
        <v>293</v>
      </c>
    </row>
    <row r="24" spans="1:10" ht="16.5" customHeight="1">
      <c r="B24" s="14">
        <f t="shared" si="0"/>
        <v>13</v>
      </c>
      <c r="C24" s="1" t="s">
        <v>276</v>
      </c>
      <c r="D24" s="16"/>
      <c r="H24" s="115">
        <f>SUM(($H$13)+45)</f>
        <v>40992</v>
      </c>
      <c r="I24" s="1" t="s">
        <v>293</v>
      </c>
    </row>
    <row r="25" spans="1:10">
      <c r="B25" s="14">
        <f t="shared" si="0"/>
        <v>14</v>
      </c>
      <c r="C25" s="1" t="s">
        <v>277</v>
      </c>
      <c r="H25" s="115">
        <f>SUM(($H$13)+48)</f>
        <v>40995</v>
      </c>
      <c r="I25" s="1" t="s">
        <v>294</v>
      </c>
    </row>
    <row r="26" spans="1:10">
      <c r="B26" s="14">
        <f t="shared" si="0"/>
        <v>15</v>
      </c>
      <c r="C26" s="1" t="s">
        <v>278</v>
      </c>
      <c r="H26" s="115">
        <f>SUM(($H$13)+51)</f>
        <v>40998</v>
      </c>
      <c r="I26" s="1" t="s">
        <v>295</v>
      </c>
    </row>
    <row r="27" spans="1:10" ht="16.899999999999999" customHeight="1">
      <c r="B27" s="14">
        <f t="shared" si="0"/>
        <v>16</v>
      </c>
      <c r="C27" s="1" t="s">
        <v>279</v>
      </c>
      <c r="G27" s="3"/>
      <c r="H27" s="116">
        <f>(H3)</f>
        <v>41030</v>
      </c>
      <c r="I27" s="193" t="s">
        <v>296</v>
      </c>
      <c r="J27" s="192">
        <f>DAYS360(H13,H27)</f>
        <v>83</v>
      </c>
    </row>
    <row r="28" spans="1:10" ht="4.9000000000000004" customHeight="1">
      <c r="H28" s="5"/>
    </row>
    <row r="29" spans="1:10" ht="6" customHeight="1"/>
    <row r="30" spans="1:10" ht="18">
      <c r="A30" s="6" t="s">
        <v>301</v>
      </c>
    </row>
    <row r="32" spans="1:10" ht="15.75">
      <c r="C32" s="7" t="s">
        <v>259</v>
      </c>
    </row>
    <row r="33" spans="2:10" ht="15.75">
      <c r="C33" s="1" t="s">
        <v>0</v>
      </c>
      <c r="E33" s="7" t="s">
        <v>260</v>
      </c>
    </row>
    <row r="34" spans="2:10" ht="16.5" thickBot="1">
      <c r="B34" s="8">
        <v>1</v>
      </c>
      <c r="C34" s="9" t="s">
        <v>297</v>
      </c>
      <c r="D34" s="9"/>
      <c r="E34" s="9"/>
      <c r="F34" s="9"/>
      <c r="G34" s="9"/>
      <c r="H34" s="117">
        <f>('[1]Data Consolidat'!$B$51)</f>
        <v>40947</v>
      </c>
    </row>
    <row r="35" spans="2:10" ht="15.75">
      <c r="B35" s="10"/>
      <c r="C35" s="121" t="s">
        <v>262</v>
      </c>
      <c r="D35" s="12" t="s">
        <v>264</v>
      </c>
      <c r="E35" s="12"/>
      <c r="F35" s="12"/>
      <c r="G35" s="122">
        <f>SUM((H56)-109)</f>
        <v>40921</v>
      </c>
      <c r="H35" s="11"/>
    </row>
    <row r="36" spans="2:10" ht="16.5" thickBot="1">
      <c r="B36" s="10"/>
      <c r="C36" s="123"/>
      <c r="D36" s="9" t="s">
        <v>263</v>
      </c>
      <c r="E36" s="9"/>
      <c r="F36" s="9"/>
      <c r="G36" s="124">
        <f>(H3)</f>
        <v>41030</v>
      </c>
      <c r="H36" s="11"/>
    </row>
    <row r="37" spans="2:10">
      <c r="C37" s="12"/>
      <c r="D37" s="12"/>
      <c r="E37" s="12"/>
      <c r="F37" s="12"/>
      <c r="G37" s="12"/>
    </row>
    <row r="39" spans="2:10">
      <c r="B39" s="14">
        <f>SUM(B34)+1</f>
        <v>2</v>
      </c>
      <c r="C39" s="1" t="s">
        <v>265</v>
      </c>
      <c r="D39" s="15"/>
      <c r="E39" s="15"/>
      <c r="F39" s="15"/>
      <c r="G39" s="15"/>
      <c r="H39" s="118">
        <f>IF(H34&lt;J39,H34,J39)</f>
        <v>40921</v>
      </c>
      <c r="I39" s="1" t="s">
        <v>283</v>
      </c>
      <c r="J39" s="17">
        <f>SUM((H56)-109)</f>
        <v>40921</v>
      </c>
    </row>
    <row r="40" spans="2:10">
      <c r="B40" s="14">
        <f t="shared" ref="B40:B56" si="1">SUM(B39)+1</f>
        <v>3</v>
      </c>
      <c r="C40" s="1" t="s">
        <v>266</v>
      </c>
      <c r="D40" s="15"/>
      <c r="E40" s="15"/>
      <c r="F40" s="15"/>
      <c r="G40" s="15"/>
      <c r="H40" s="118">
        <f>SUM((H39)+12)</f>
        <v>40933</v>
      </c>
      <c r="I40" s="1" t="s">
        <v>284</v>
      </c>
      <c r="J40" s="15"/>
    </row>
    <row r="41" spans="2:10">
      <c r="B41" s="14">
        <f t="shared" si="1"/>
        <v>4</v>
      </c>
      <c r="C41" s="1" t="s">
        <v>267</v>
      </c>
      <c r="D41" s="15"/>
      <c r="E41" s="15"/>
      <c r="F41" s="15"/>
      <c r="G41" s="15"/>
      <c r="H41" s="118" t="str">
        <f>IF('[1]Rent Schedule'!M62&lt;10%,"N/A",'[1]Data Consolidat'!B52)</f>
        <v>N/A</v>
      </c>
      <c r="I41" s="1" t="s">
        <v>285</v>
      </c>
      <c r="J41" s="15"/>
    </row>
    <row r="42" spans="2:10">
      <c r="B42" s="14">
        <f t="shared" si="1"/>
        <v>5</v>
      </c>
      <c r="C42" s="1" t="s">
        <v>268</v>
      </c>
      <c r="D42" s="15"/>
      <c r="E42" s="15"/>
      <c r="F42" s="15"/>
      <c r="G42" s="15"/>
      <c r="H42" s="118">
        <f>SUM((H39)+16)</f>
        <v>40937</v>
      </c>
      <c r="I42" s="1" t="s">
        <v>286</v>
      </c>
      <c r="J42" s="15"/>
    </row>
    <row r="43" spans="2:10">
      <c r="B43" s="14">
        <f t="shared" si="1"/>
        <v>6</v>
      </c>
      <c r="C43" s="15" t="s">
        <v>269</v>
      </c>
      <c r="D43" s="15"/>
      <c r="E43" s="15"/>
      <c r="F43" s="15"/>
      <c r="G43" s="15"/>
      <c r="H43" s="118">
        <f>IF(H39+29&lt;J43,H39+29,J43)</f>
        <v>40950</v>
      </c>
      <c r="I43" s="1" t="s">
        <v>287</v>
      </c>
      <c r="J43" s="17">
        <f>SUM((H56)-79)</f>
        <v>40951</v>
      </c>
    </row>
    <row r="44" spans="2:10">
      <c r="B44" s="14">
        <f t="shared" si="1"/>
        <v>7</v>
      </c>
      <c r="C44" s="15" t="s">
        <v>1</v>
      </c>
      <c r="D44" s="16" t="s">
        <v>270</v>
      </c>
      <c r="E44" s="15"/>
      <c r="F44" s="15"/>
      <c r="G44" s="15"/>
      <c r="H44" s="118">
        <f>SUM(($H$39)+31)</f>
        <v>40952</v>
      </c>
      <c r="I44" s="1" t="s">
        <v>288</v>
      </c>
      <c r="J44" s="15"/>
    </row>
    <row r="45" spans="2:10">
      <c r="B45" s="14">
        <f t="shared" si="1"/>
        <v>8</v>
      </c>
      <c r="C45" s="15" t="s">
        <v>1</v>
      </c>
      <c r="D45" s="16" t="s">
        <v>271</v>
      </c>
      <c r="E45" s="15"/>
      <c r="F45" s="15"/>
      <c r="G45" s="15"/>
      <c r="H45" s="118">
        <f>SUM(($H$39)+35)</f>
        <v>40956</v>
      </c>
      <c r="I45" s="1" t="s">
        <v>289</v>
      </c>
      <c r="J45" s="15"/>
    </row>
    <row r="46" spans="2:10" s="7" customFormat="1" ht="15.75">
      <c r="B46" s="14">
        <f t="shared" si="1"/>
        <v>9</v>
      </c>
      <c r="C46" s="15" t="s">
        <v>272</v>
      </c>
      <c r="D46" s="15"/>
      <c r="E46" s="16"/>
      <c r="F46" s="15"/>
      <c r="G46" s="15"/>
      <c r="H46" s="118">
        <f>SUM(($H$39)+38)</f>
        <v>40959</v>
      </c>
      <c r="I46" s="1" t="s">
        <v>290</v>
      </c>
      <c r="J46" s="15"/>
    </row>
    <row r="47" spans="2:10">
      <c r="B47" s="14">
        <f t="shared" si="1"/>
        <v>10</v>
      </c>
      <c r="C47" s="15" t="s">
        <v>0</v>
      </c>
      <c r="D47" s="16" t="s">
        <v>273</v>
      </c>
      <c r="E47" s="15"/>
      <c r="F47" s="15"/>
      <c r="G47" s="15"/>
      <c r="H47" s="118">
        <f>SUM(($H$39)+41)</f>
        <v>40962</v>
      </c>
      <c r="I47" s="1" t="s">
        <v>291</v>
      </c>
      <c r="J47" s="15"/>
    </row>
    <row r="48" spans="2:10">
      <c r="B48" s="14">
        <f t="shared" si="1"/>
        <v>11</v>
      </c>
      <c r="C48" s="15" t="s">
        <v>274</v>
      </c>
      <c r="D48" s="16"/>
      <c r="E48" s="15"/>
      <c r="F48" s="15"/>
      <c r="G48" s="15"/>
      <c r="H48" s="118">
        <f>SUM(($H$39)+42)</f>
        <v>40963</v>
      </c>
      <c r="I48" s="1" t="s">
        <v>292</v>
      </c>
      <c r="J48" s="15"/>
    </row>
    <row r="49" spans="2:10">
      <c r="B49" s="14">
        <f t="shared" si="1"/>
        <v>12</v>
      </c>
      <c r="C49" s="15" t="s">
        <v>0</v>
      </c>
      <c r="D49" s="16" t="s">
        <v>275</v>
      </c>
      <c r="E49" s="15"/>
      <c r="F49" s="15"/>
      <c r="G49" s="15"/>
      <c r="H49" s="118">
        <f>SUM(($H$39)+45)</f>
        <v>40966</v>
      </c>
      <c r="I49" s="1" t="s">
        <v>293</v>
      </c>
      <c r="J49" s="15"/>
    </row>
    <row r="50" spans="2:10">
      <c r="B50" s="14">
        <f t="shared" si="1"/>
        <v>13</v>
      </c>
      <c r="C50" s="1" t="s">
        <v>276</v>
      </c>
      <c r="D50" s="15"/>
      <c r="E50" s="15"/>
      <c r="F50" s="15"/>
      <c r="G50" s="15"/>
      <c r="H50" s="118">
        <f>SUM(($H$39)+45)</f>
        <v>40966</v>
      </c>
      <c r="I50" s="1" t="s">
        <v>293</v>
      </c>
      <c r="J50" s="15"/>
    </row>
    <row r="51" spans="2:10">
      <c r="B51" s="14">
        <f t="shared" si="1"/>
        <v>14</v>
      </c>
      <c r="C51" s="15" t="s">
        <v>280</v>
      </c>
      <c r="D51" s="15"/>
      <c r="E51" s="15"/>
      <c r="F51" s="15"/>
      <c r="G51" s="15"/>
      <c r="H51" s="118">
        <f>SUM(($H$39)+49)</f>
        <v>40970</v>
      </c>
      <c r="I51" s="15" t="s">
        <v>298</v>
      </c>
      <c r="J51" s="15"/>
    </row>
    <row r="52" spans="2:10">
      <c r="B52" s="14">
        <f t="shared" si="1"/>
        <v>15</v>
      </c>
      <c r="C52" s="15" t="s">
        <v>282</v>
      </c>
      <c r="D52" s="15"/>
      <c r="E52" s="15"/>
      <c r="F52" s="15"/>
      <c r="G52" s="15"/>
      <c r="H52" s="119"/>
      <c r="I52" s="1" t="s">
        <v>285</v>
      </c>
      <c r="J52" s="15"/>
    </row>
    <row r="53" spans="2:10">
      <c r="B53" s="14">
        <f t="shared" si="1"/>
        <v>16</v>
      </c>
      <c r="C53" s="15" t="s">
        <v>281</v>
      </c>
      <c r="D53" s="15"/>
      <c r="E53" s="15"/>
      <c r="F53" s="15"/>
      <c r="G53" s="15"/>
      <c r="H53" s="119"/>
      <c r="I53" s="1" t="s">
        <v>285</v>
      </c>
      <c r="J53" s="15"/>
    </row>
    <row r="54" spans="2:10">
      <c r="B54" s="14">
        <f t="shared" si="1"/>
        <v>17</v>
      </c>
      <c r="C54" s="1" t="s">
        <v>277</v>
      </c>
      <c r="D54" s="15"/>
      <c r="E54" s="15"/>
      <c r="F54" s="15"/>
      <c r="G54" s="15"/>
      <c r="H54" s="118">
        <f>SUM(($H$39)+74)</f>
        <v>40995</v>
      </c>
      <c r="I54" s="15" t="s">
        <v>299</v>
      </c>
      <c r="J54" s="15"/>
    </row>
    <row r="55" spans="2:10">
      <c r="B55" s="14">
        <f t="shared" si="1"/>
        <v>18</v>
      </c>
      <c r="C55" s="1" t="s">
        <v>278</v>
      </c>
      <c r="D55" s="15"/>
      <c r="E55" s="15"/>
      <c r="F55" s="15"/>
      <c r="G55" s="15"/>
      <c r="H55" s="118">
        <f>SUM(($H$39)+78)</f>
        <v>40999</v>
      </c>
      <c r="I55" s="15" t="s">
        <v>300</v>
      </c>
      <c r="J55" s="15"/>
    </row>
    <row r="56" spans="2:10">
      <c r="B56" s="14">
        <f t="shared" si="1"/>
        <v>19</v>
      </c>
      <c r="C56" s="1" t="s">
        <v>279</v>
      </c>
      <c r="D56" s="15"/>
      <c r="E56" s="15"/>
      <c r="F56" s="15"/>
      <c r="G56" s="18"/>
      <c r="H56" s="120">
        <f>(H3)</f>
        <v>41030</v>
      </c>
      <c r="I56" s="193" t="s">
        <v>296</v>
      </c>
      <c r="J56" s="192">
        <f>DAYS360(H39,H56)</f>
        <v>108</v>
      </c>
    </row>
    <row r="59" spans="2:10">
      <c r="I59" s="19"/>
    </row>
    <row r="60" spans="2:10">
      <c r="H60" s="20"/>
      <c r="I60" s="19"/>
    </row>
    <row r="61" spans="2:10">
      <c r="H61" s="20"/>
    </row>
  </sheetData>
  <phoneticPr fontId="20" type="noConversion"/>
  <printOptions horizontalCentered="1" verticalCentered="1"/>
  <pageMargins left="0.12" right="0.12" top="0.17" bottom="0.32" header="0.24" footer="0.16"/>
  <pageSetup scale="71" orientation="portrait" horizontalDpi="300" verticalDpi="300" r:id="rId1"/>
  <headerFooter alignWithMargins="0">
    <oddFooter>&amp;R&amp;"Arial,Bold"&amp;8&amp;F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P112"/>
  <sheetViews>
    <sheetView showGridLines="0" view="pageBreakPreview" topLeftCell="A96" zoomScale="75" zoomScaleNormal="81" zoomScaleSheetLayoutView="75" workbookViewId="0">
      <selection activeCell="E79" sqref="E79"/>
    </sheetView>
  </sheetViews>
  <sheetFormatPr defaultColWidth="9.77734375" defaultRowHeight="15"/>
  <cols>
    <col min="1" max="1" width="1.88671875" style="21" customWidth="1"/>
    <col min="2" max="2" width="7.6640625" style="21" customWidth="1"/>
    <col min="3" max="3" width="14.109375" style="21" customWidth="1"/>
    <col min="4" max="4" width="12" style="21" customWidth="1"/>
    <col min="5" max="5" width="15.21875" style="21" customWidth="1"/>
    <col min="6" max="6" width="10.6640625" style="21" customWidth="1"/>
    <col min="7" max="7" width="20.77734375" style="21" customWidth="1"/>
    <col min="8" max="8" width="15.88671875" style="21" customWidth="1"/>
    <col min="9" max="9" width="11.77734375" style="21" customWidth="1"/>
    <col min="10" max="10" width="12" style="21" customWidth="1"/>
    <col min="11" max="11" width="11.88671875" style="21" customWidth="1"/>
    <col min="12" max="12" width="15.21875" style="21" customWidth="1"/>
    <col min="13" max="13" width="15.77734375" style="21" customWidth="1"/>
    <col min="14" max="14" width="12.77734375" style="21" customWidth="1"/>
    <col min="15" max="15" width="14.33203125" style="21" customWidth="1"/>
    <col min="16" max="16" width="9.77734375" style="21" customWidth="1"/>
    <col min="17" max="16384" width="9.77734375" style="21"/>
  </cols>
  <sheetData>
    <row r="1" spans="1:15" ht="23.25">
      <c r="A1" s="323" t="s">
        <v>181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3.75" customHeight="1"/>
    <row r="3" spans="1:15" ht="18">
      <c r="C3" s="325" t="s">
        <v>302</v>
      </c>
      <c r="D3" s="326"/>
      <c r="E3" s="326"/>
      <c r="F3" s="23"/>
      <c r="G3" s="129" t="s">
        <v>303</v>
      </c>
      <c r="H3" s="22"/>
      <c r="J3" s="23"/>
    </row>
    <row r="4" spans="1:15" ht="4.5" customHeight="1"/>
    <row r="5" spans="1:15" ht="18">
      <c r="B5" s="194" t="s">
        <v>182</v>
      </c>
      <c r="C5" s="136" t="s">
        <v>304</v>
      </c>
      <c r="D5" s="19" t="s">
        <v>183</v>
      </c>
      <c r="E5" s="67"/>
      <c r="F5" s="67"/>
      <c r="G5" s="67"/>
      <c r="H5" s="67"/>
    </row>
    <row r="6" spans="1:15" ht="18">
      <c r="B6" s="195" t="s">
        <v>184</v>
      </c>
      <c r="C6" s="67"/>
      <c r="D6" s="67"/>
      <c r="E6" s="67"/>
      <c r="F6" s="67"/>
      <c r="G6" s="67"/>
      <c r="I6" s="136" t="s">
        <v>304</v>
      </c>
    </row>
    <row r="7" spans="1:15" ht="4.5" customHeight="1">
      <c r="B7" s="67"/>
      <c r="C7" s="67"/>
      <c r="D7" s="67"/>
      <c r="E7" s="67"/>
      <c r="F7" s="67"/>
      <c r="G7" s="67"/>
      <c r="H7" s="67"/>
    </row>
    <row r="8" spans="1:15" ht="18">
      <c r="B8" s="6" t="s">
        <v>185</v>
      </c>
      <c r="C8" s="67"/>
      <c r="D8" s="67"/>
      <c r="E8" s="67"/>
      <c r="F8" s="67"/>
      <c r="G8" s="67"/>
      <c r="H8" s="67"/>
    </row>
    <row r="9" spans="1:15" ht="18">
      <c r="B9" s="6" t="s">
        <v>186</v>
      </c>
      <c r="C9" s="67"/>
      <c r="D9" s="67"/>
      <c r="E9" s="137" t="s">
        <v>304</v>
      </c>
      <c r="F9" s="67"/>
      <c r="G9" s="67"/>
      <c r="H9" s="67"/>
      <c r="J9" s="25"/>
    </row>
    <row r="10" spans="1:15" ht="6.75" customHeight="1">
      <c r="B10" s="67"/>
      <c r="C10" s="67"/>
      <c r="D10" s="67"/>
      <c r="E10" s="67"/>
      <c r="F10" s="67"/>
      <c r="G10" s="67"/>
      <c r="H10" s="67"/>
    </row>
    <row r="11" spans="1:15" ht="18">
      <c r="B11" s="195" t="s">
        <v>187</v>
      </c>
      <c r="C11" s="67"/>
      <c r="D11" s="67"/>
      <c r="E11" s="67"/>
      <c r="F11" s="67"/>
      <c r="G11" s="67"/>
      <c r="H11" s="67"/>
    </row>
    <row r="12" spans="1:15" ht="18">
      <c r="B12" s="195" t="s">
        <v>188</v>
      </c>
      <c r="C12" s="67"/>
      <c r="D12" s="67"/>
      <c r="E12" s="67"/>
      <c r="F12" s="67"/>
      <c r="G12" s="67"/>
      <c r="H12" s="67"/>
    </row>
    <row r="13" spans="1:15" ht="18">
      <c r="B13" s="67"/>
      <c r="C13" s="67"/>
      <c r="D13" s="67"/>
      <c r="E13" s="194" t="s">
        <v>189</v>
      </c>
      <c r="F13" s="331" t="s">
        <v>304</v>
      </c>
      <c r="G13" s="332"/>
      <c r="H13" s="138"/>
      <c r="J13" s="24"/>
    </row>
    <row r="14" spans="1:15" ht="18">
      <c r="B14" s="67"/>
      <c r="C14" s="67"/>
      <c r="D14" s="67"/>
      <c r="E14" s="194" t="s">
        <v>191</v>
      </c>
      <c r="F14" s="333" t="s">
        <v>304</v>
      </c>
      <c r="G14" s="332"/>
      <c r="H14" s="138"/>
      <c r="J14" s="26"/>
    </row>
    <row r="15" spans="1:15" ht="18">
      <c r="B15" s="67"/>
      <c r="C15" s="67"/>
      <c r="D15" s="67"/>
      <c r="E15" s="194" t="s">
        <v>190</v>
      </c>
      <c r="F15" s="334" t="s">
        <v>304</v>
      </c>
      <c r="G15" s="334"/>
      <c r="H15" s="334"/>
      <c r="I15" s="23"/>
      <c r="J15" s="23"/>
    </row>
    <row r="16" spans="1:15" ht="6" customHeight="1">
      <c r="B16" s="67"/>
      <c r="C16" s="67"/>
      <c r="D16" s="67"/>
      <c r="E16" s="67"/>
      <c r="F16" s="67"/>
      <c r="G16" s="67"/>
      <c r="H16" s="67"/>
    </row>
    <row r="17" spans="2:15" s="71" customFormat="1" ht="18.75" customHeight="1">
      <c r="B17" s="70"/>
      <c r="C17" s="67" t="s">
        <v>20</v>
      </c>
      <c r="D17" s="70"/>
      <c r="E17" s="70"/>
      <c r="F17" s="70"/>
      <c r="G17" s="70"/>
      <c r="H17" s="70"/>
    </row>
    <row r="18" spans="2:15" ht="7.5" customHeight="1"/>
    <row r="19" spans="2:15" ht="18" customHeight="1">
      <c r="B19" s="139" t="str">
        <f>('[1]Data Consolidat'!A80)</f>
        <v>1.)</v>
      </c>
      <c r="C19" s="319" t="str">
        <f>'[1]Data Consolidat'!B80</f>
        <v/>
      </c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</row>
    <row r="20" spans="2:15" ht="18" customHeight="1">
      <c r="B20" s="140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</row>
    <row r="21" spans="2:15" ht="18" customHeight="1">
      <c r="B21" s="140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</row>
    <row r="22" spans="2:15" ht="16.5" customHeight="1">
      <c r="B22" s="139" t="str">
        <f>('[1]Data Consolidat'!A84)</f>
        <v>2.)</v>
      </c>
      <c r="C22" s="319" t="str">
        <f>'[1]Data Consolidat'!B84</f>
        <v/>
      </c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</row>
    <row r="23" spans="2:15" ht="16.5" customHeight="1">
      <c r="B23" s="140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</row>
    <row r="24" spans="2:15" ht="16.5" customHeight="1">
      <c r="B24" s="140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2:15" ht="15" customHeight="1">
      <c r="B25" s="139" t="str">
        <f>('[1]Data Consolidat'!A88)</f>
        <v>3.)</v>
      </c>
      <c r="C25" s="319" t="str">
        <f>'[1]Data Consolidat'!B88</f>
        <v/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</row>
    <row r="26" spans="2:15" ht="15" customHeight="1">
      <c r="B26" s="140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</row>
    <row r="27" spans="2:15" ht="15" customHeight="1">
      <c r="B27" s="140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</row>
    <row r="28" spans="2:15" ht="15" customHeight="1">
      <c r="B28" s="140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</row>
    <row r="29" spans="2:15" ht="18" customHeight="1">
      <c r="B29" s="139" t="str">
        <f>('[1]Data Consolidat'!A92)</f>
        <v>4.)</v>
      </c>
      <c r="C29" s="319" t="str">
        <f>'[1]Data Consolidat'!B92</f>
        <v/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</row>
    <row r="30" spans="2:15" ht="18" customHeight="1">
      <c r="B30" s="140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</row>
    <row r="31" spans="2:15" ht="18" customHeight="1">
      <c r="B31" s="140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</row>
    <row r="32" spans="2:15" ht="18" customHeight="1">
      <c r="B32" s="140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2:16" ht="16.5" customHeight="1">
      <c r="B33" s="139" t="str">
        <f>('[1]Data Consolidat'!A96)</f>
        <v>5.)</v>
      </c>
      <c r="C33" s="319" t="str">
        <f>'[1]Data Consolidat'!B96</f>
        <v/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</row>
    <row r="34" spans="2:16" ht="16.5" customHeight="1">
      <c r="B34" s="140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</row>
    <row r="35" spans="2:16" ht="16.5" customHeight="1">
      <c r="B35" s="140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</row>
    <row r="36" spans="2:16" ht="14.25" customHeight="1">
      <c r="B36" s="140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</row>
    <row r="37" spans="2:16" ht="5.25" customHeight="1"/>
    <row r="38" spans="2:16" ht="19.5" customHeight="1">
      <c r="C38" s="195" t="s">
        <v>192</v>
      </c>
      <c r="D38" s="23"/>
    </row>
    <row r="39" spans="2:16" ht="21" customHeight="1">
      <c r="I39" s="27"/>
      <c r="L39" s="28"/>
      <c r="M39" s="28"/>
    </row>
    <row r="40" spans="2:16" ht="15" customHeight="1">
      <c r="C40" s="328" t="s">
        <v>312</v>
      </c>
      <c r="D40" s="329"/>
      <c r="E40" s="330"/>
      <c r="F40" s="320" t="s">
        <v>313</v>
      </c>
      <c r="G40" s="321"/>
      <c r="H40" s="322"/>
      <c r="I40" s="320" t="s">
        <v>313</v>
      </c>
      <c r="J40" s="321"/>
      <c r="K40" s="322"/>
      <c r="L40" s="29" t="s">
        <v>314</v>
      </c>
      <c r="M40" s="30" t="s">
        <v>314</v>
      </c>
      <c r="N40" s="29" t="s">
        <v>315</v>
      </c>
      <c r="O40" s="30" t="s">
        <v>315</v>
      </c>
    </row>
    <row r="41" spans="2:16" ht="15" customHeight="1">
      <c r="B41" s="196" t="s">
        <v>45</v>
      </c>
      <c r="C41" s="33" t="s">
        <v>316</v>
      </c>
      <c r="D41" s="198" t="s">
        <v>317</v>
      </c>
      <c r="E41" s="199" t="s">
        <v>318</v>
      </c>
      <c r="F41" s="33" t="s">
        <v>316</v>
      </c>
      <c r="G41" s="198" t="s">
        <v>317</v>
      </c>
      <c r="H41" s="199" t="s">
        <v>318</v>
      </c>
      <c r="I41" s="33" t="s">
        <v>316</v>
      </c>
      <c r="J41" s="198" t="s">
        <v>317</v>
      </c>
      <c r="K41" s="199" t="s">
        <v>318</v>
      </c>
      <c r="L41" s="199" t="s">
        <v>318</v>
      </c>
      <c r="M41" s="199" t="s">
        <v>318</v>
      </c>
      <c r="N41" s="198" t="s">
        <v>317</v>
      </c>
      <c r="O41" s="198" t="s">
        <v>317</v>
      </c>
    </row>
    <row r="42" spans="2:16" ht="26.25" customHeight="1">
      <c r="B42" s="197" t="s">
        <v>150</v>
      </c>
      <c r="C42" s="200" t="s">
        <v>319</v>
      </c>
      <c r="D42" s="201" t="e">
        <f>#REF!</f>
        <v>#REF!</v>
      </c>
      <c r="E42" s="35" t="s">
        <v>320</v>
      </c>
      <c r="F42" s="200" t="s">
        <v>321</v>
      </c>
      <c r="G42" s="202" t="e">
        <f>#REF!</f>
        <v>#REF!</v>
      </c>
      <c r="H42" s="36" t="s">
        <v>320</v>
      </c>
      <c r="I42" s="200" t="s">
        <v>319</v>
      </c>
      <c r="J42" s="202" t="e">
        <f>#REF!</f>
        <v>#REF!</v>
      </c>
      <c r="K42" s="35" t="s">
        <v>320</v>
      </c>
      <c r="L42" s="200" t="s">
        <v>320</v>
      </c>
      <c r="M42" s="35" t="s">
        <v>320</v>
      </c>
      <c r="N42" s="37" t="s">
        <v>322</v>
      </c>
      <c r="O42" s="35" t="s">
        <v>323</v>
      </c>
      <c r="P42" s="38"/>
    </row>
    <row r="43" spans="2:16" ht="23.2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2:16" ht="23.25" customHeight="1">
      <c r="B44" s="129" t="str">
        <f>'[1]Rent Schedule'!F24</f>
        <v>-BR</v>
      </c>
      <c r="C44" s="40" t="str">
        <f>IF('[1]Rent Schedule'!H24=0," ", '[1]Rent Schedule'!H24)</f>
        <v xml:space="preserve"> </v>
      </c>
      <c r="D44" s="41" t="str">
        <f>IF('[1]Rent Schedule'!H24=0," ",IF($D$42="13A RENT",'[1]Data Consolidat'!AM36,'[1]Data Consolidat'!AL54))</f>
        <v xml:space="preserve"> </v>
      </c>
      <c r="E44" s="42" t="str">
        <f>IF('[1]Rent Schedule'!H24=0," ",IF('[1]Rent Schedule'!I24=0,0,'[1]Rent Schedule'!I24))</f>
        <v xml:space="preserve"> </v>
      </c>
      <c r="F44" s="42" t="str">
        <f t="shared" ref="F44:F51" si="0">IF(C44=" "," ",I44-C44)</f>
        <v xml:space="preserve"> </v>
      </c>
      <c r="G44" s="42" t="str">
        <f>IF('[1]Rent Schedule'!H24=0," ",IF(D44=0," ",J44-D44))</f>
        <v xml:space="preserve"> </v>
      </c>
      <c r="H44" s="42" t="str">
        <f>IF('[1]Rent Schedule'!H24=0," ",IF(E44=0,0,K44-E44))</f>
        <v xml:space="preserve"> </v>
      </c>
      <c r="I44" s="42" t="str">
        <f>IF('[1]Rent Schedule'!J24=0," ", '[1]Rent Schedule'!J24)</f>
        <v xml:space="preserve"> </v>
      </c>
      <c r="J44" s="42" t="str">
        <f>IF($P$42=1,O44,N44)</f>
        <v xml:space="preserve"> </v>
      </c>
      <c r="K44" s="42" t="str">
        <f>IF('[1]Rent Schedule'!H24=0," ",IF('[1]Rent Schedule'!K24=0,0, '[1]Rent Schedule'!K24))</f>
        <v xml:space="preserve"> </v>
      </c>
      <c r="L44" s="43" t="str">
        <f>IF('[1]Rent Schedule'!L24=0," ", '[1]Rent Schedule'!L24)</f>
        <v xml:space="preserve"> </v>
      </c>
      <c r="M44" s="44" t="str">
        <f>IF('[1]Rent Schedule'!H24=0," ",IF('[1]Rent Schedule'!M24="N/A","N/A ", '[1]Rent Schedule'!M24))</f>
        <v xml:space="preserve"> </v>
      </c>
      <c r="N44" s="45" t="str">
        <f>IF('[1]Data Consolidat'!$AK$54=0," ",'[1]Data Consolidat'!$AK$54)</f>
        <v xml:space="preserve"> </v>
      </c>
      <c r="O44" s="45" t="str">
        <f>IF('[1]Data Consolidat'!AN36=0," ",'[1]Data Consolidat'!AN36)</f>
        <v xml:space="preserve"> </v>
      </c>
    </row>
    <row r="45" spans="2:16" ht="15" customHeight="1">
      <c r="B45" s="129" t="str">
        <f>'[1]Rent Schedule'!F25</f>
        <v>-BR</v>
      </c>
      <c r="C45" s="40" t="str">
        <f>IF('[1]Rent Schedule'!H25=0," ", '[1]Rent Schedule'!H25)</f>
        <v xml:space="preserve"> </v>
      </c>
      <c r="D45" s="41" t="str">
        <f>IF('[1]Rent Schedule'!H25=0," ",IF($D$42="13A RENT",'[1]Data Consolidat'!AM37,'[1]Data Consolidat'!AL55))</f>
        <v xml:space="preserve"> </v>
      </c>
      <c r="E45" s="42" t="str">
        <f>IF('[1]Rent Schedule'!H25=0," ",IF('[1]Rent Schedule'!I25=0,0,'[1]Rent Schedule'!I25))</f>
        <v xml:space="preserve"> </v>
      </c>
      <c r="F45" s="42" t="str">
        <f t="shared" si="0"/>
        <v xml:space="preserve"> </v>
      </c>
      <c r="G45" s="42" t="str">
        <f>IF('[1]Rent Schedule'!H25=0," ",IF(D45=0," ",J45-D45))</f>
        <v xml:space="preserve"> </v>
      </c>
      <c r="H45" s="42" t="str">
        <f>IF('[1]Rent Schedule'!H25=0," ",IF(E45=0,0,K45-E45))</f>
        <v xml:space="preserve"> </v>
      </c>
      <c r="I45" s="42" t="str">
        <f>IF('[1]Rent Schedule'!J25=0," ", '[1]Rent Schedule'!J25)</f>
        <v xml:space="preserve"> </v>
      </c>
      <c r="J45" s="42" t="str">
        <f t="shared" ref="J45:J51" si="1">IF($P$42=1,O45,N45)</f>
        <v xml:space="preserve"> </v>
      </c>
      <c r="K45" s="42" t="str">
        <f>IF('[1]Rent Schedule'!H25=0," ",IF('[1]Rent Schedule'!K25=0,0, '[1]Rent Schedule'!K25))</f>
        <v xml:space="preserve"> </v>
      </c>
      <c r="L45" s="43" t="str">
        <f>IF('[1]Rent Schedule'!L25=0," ", '[1]Rent Schedule'!L25)</f>
        <v xml:space="preserve"> </v>
      </c>
      <c r="M45" s="44" t="str">
        <f>IF('[1]Rent Schedule'!H25=0," ",IF('[1]Rent Schedule'!M25="N/A","N/A ", '[1]Rent Schedule'!M25))</f>
        <v xml:space="preserve"> </v>
      </c>
      <c r="N45" s="45" t="str">
        <f>IF('[1]Data Consolidat'!$AK$55=0," ",'[1]Data Consolidat'!$AK$55)</f>
        <v xml:space="preserve"> </v>
      </c>
      <c r="O45" s="45" t="str">
        <f>IF('[1]Data Consolidat'!AN37=0," ",'[1]Data Consolidat'!AN37)</f>
        <v xml:space="preserve"> </v>
      </c>
    </row>
    <row r="46" spans="2:16" ht="15" customHeight="1">
      <c r="B46" s="129" t="str">
        <f>'[1]Rent Schedule'!F26</f>
        <v>-BR</v>
      </c>
      <c r="C46" s="40" t="str">
        <f>IF('[1]Rent Schedule'!H26=0," ", '[1]Rent Schedule'!H26)</f>
        <v xml:space="preserve"> </v>
      </c>
      <c r="D46" s="41" t="str">
        <f>IF('[1]Rent Schedule'!H26=0," ",IF($D$42="13A RENT",'[1]Data Consolidat'!AM38,'[1]Data Consolidat'!AL56))</f>
        <v xml:space="preserve"> </v>
      </c>
      <c r="E46" s="42" t="str">
        <f>IF('[1]Rent Schedule'!H26=0," ",IF('[1]Rent Schedule'!I26=0,0,'[1]Rent Schedule'!I26))</f>
        <v xml:space="preserve"> </v>
      </c>
      <c r="F46" s="42" t="str">
        <f t="shared" si="0"/>
        <v xml:space="preserve"> </v>
      </c>
      <c r="G46" s="42" t="str">
        <f>IF('[1]Rent Schedule'!H26=0," ",IF(D46=0," ",J46-D46))</f>
        <v xml:space="preserve"> </v>
      </c>
      <c r="H46" s="42" t="str">
        <f>IF('[1]Rent Schedule'!H26=0," ",IF(E46=0,0,K46-E46))</f>
        <v xml:space="preserve"> </v>
      </c>
      <c r="I46" s="42" t="str">
        <f>IF('[1]Rent Schedule'!J26=0," ", '[1]Rent Schedule'!J26)</f>
        <v xml:space="preserve"> </v>
      </c>
      <c r="J46" s="42" t="str">
        <f t="shared" si="1"/>
        <v xml:space="preserve"> </v>
      </c>
      <c r="K46" s="42" t="str">
        <f>IF('[1]Rent Schedule'!H26=0," ",IF('[1]Rent Schedule'!K26=0,0, '[1]Rent Schedule'!K26))</f>
        <v xml:space="preserve"> </v>
      </c>
      <c r="L46" s="43" t="str">
        <f>IF('[1]Rent Schedule'!L26=0," ", '[1]Rent Schedule'!L26)</f>
        <v xml:space="preserve"> </v>
      </c>
      <c r="M46" s="44" t="str">
        <f>IF('[1]Rent Schedule'!H26=0," ",IF('[1]Rent Schedule'!M26="N/A","N/A ", '[1]Rent Schedule'!M26))</f>
        <v xml:space="preserve"> </v>
      </c>
      <c r="N46" s="45" t="str">
        <f>IF('[1]Data Consolidat'!$AK$56=0," ",'[1]Data Consolidat'!$AK$56)</f>
        <v xml:space="preserve"> </v>
      </c>
      <c r="O46" s="45" t="str">
        <f>IF('[1]Data Consolidat'!AN38=0," ",'[1]Data Consolidat'!AN38)</f>
        <v xml:space="preserve"> </v>
      </c>
    </row>
    <row r="47" spans="2:16" ht="15" customHeight="1">
      <c r="B47" s="129" t="str">
        <f>'[1]Rent Schedule'!F27</f>
        <v>-BR</v>
      </c>
      <c r="C47" s="40" t="str">
        <f>IF('[1]Rent Schedule'!H27=0," ", '[1]Rent Schedule'!H27)</f>
        <v xml:space="preserve"> </v>
      </c>
      <c r="D47" s="41" t="str">
        <f>IF('[1]Rent Schedule'!H27=0," ",IF($D$42="13A RENT",'[1]Data Consolidat'!AM39,'[1]Data Consolidat'!AL57))</f>
        <v xml:space="preserve"> </v>
      </c>
      <c r="E47" s="42" t="str">
        <f>IF('[1]Rent Schedule'!H27=0," ",IF('[1]Rent Schedule'!I27=0,0,'[1]Rent Schedule'!I27))</f>
        <v xml:space="preserve"> </v>
      </c>
      <c r="F47" s="42" t="str">
        <f t="shared" si="0"/>
        <v xml:space="preserve"> </v>
      </c>
      <c r="G47" s="42" t="str">
        <f>IF('[1]Rent Schedule'!H27=0," ",IF(D47=0," ",J47-D47))</f>
        <v xml:space="preserve"> </v>
      </c>
      <c r="H47" s="42" t="str">
        <f>IF('[1]Rent Schedule'!H27=0," ",IF(E47=0,0,K47-E47))</f>
        <v xml:space="preserve"> </v>
      </c>
      <c r="I47" s="42" t="str">
        <f>IF('[1]Rent Schedule'!J27=0," ", '[1]Rent Schedule'!J27)</f>
        <v xml:space="preserve"> </v>
      </c>
      <c r="J47" s="42" t="str">
        <f t="shared" si="1"/>
        <v xml:space="preserve"> </v>
      </c>
      <c r="K47" s="42" t="str">
        <f>IF('[1]Rent Schedule'!H27=0," ",IF('[1]Rent Schedule'!K27=0,0, '[1]Rent Schedule'!K27))</f>
        <v xml:space="preserve"> </v>
      </c>
      <c r="L47" s="43" t="str">
        <f>IF('[1]Rent Schedule'!L27=0," ", '[1]Rent Schedule'!L27)</f>
        <v xml:space="preserve"> </v>
      </c>
      <c r="M47" s="44" t="str">
        <f>IF('[1]Rent Schedule'!H27=0," ",IF('[1]Rent Schedule'!M27="N/A","N/A ", '[1]Rent Schedule'!M27))</f>
        <v xml:space="preserve"> </v>
      </c>
      <c r="N47" s="45" t="str">
        <f>IF('[1]Data Consolidat'!$AK$57=0," ",'[1]Data Consolidat'!$AK$57)</f>
        <v xml:space="preserve"> </v>
      </c>
      <c r="O47" s="45" t="str">
        <f>IF('[1]Data Consolidat'!AN39=0," ",'[1]Data Consolidat'!AN39)</f>
        <v xml:space="preserve"> </v>
      </c>
    </row>
    <row r="48" spans="2:16" ht="15" customHeight="1">
      <c r="B48" s="129" t="str">
        <f>'[1]Rent Schedule'!F28</f>
        <v>-BR</v>
      </c>
      <c r="C48" s="40" t="str">
        <f>IF('[1]Rent Schedule'!H28=0," ", '[1]Rent Schedule'!H28)</f>
        <v xml:space="preserve"> </v>
      </c>
      <c r="D48" s="41" t="str">
        <f>IF('[1]Rent Schedule'!H28=0," ",IF($D$42="13A RENT",'[1]Data Consolidat'!AM40,'[1]Data Consolidat'!AL58))</f>
        <v xml:space="preserve"> </v>
      </c>
      <c r="E48" s="42" t="str">
        <f>IF('[1]Rent Schedule'!H28=0," ",IF('[1]Rent Schedule'!I28=0,0,'[1]Rent Schedule'!I28))</f>
        <v xml:space="preserve"> </v>
      </c>
      <c r="F48" s="42" t="str">
        <f t="shared" si="0"/>
        <v xml:space="preserve"> </v>
      </c>
      <c r="G48" s="42" t="str">
        <f>IF('[1]Rent Schedule'!H28=0," ",IF(D48=0," ",J48-D48))</f>
        <v xml:space="preserve"> </v>
      </c>
      <c r="H48" s="42" t="str">
        <f>IF('[1]Rent Schedule'!H28=0," ",IF(E48=0,0,K48-E48))</f>
        <v xml:space="preserve"> </v>
      </c>
      <c r="I48" s="42" t="str">
        <f>IF('[1]Rent Schedule'!J28=0," ", '[1]Rent Schedule'!J28)</f>
        <v xml:space="preserve"> </v>
      </c>
      <c r="J48" s="42" t="str">
        <f t="shared" si="1"/>
        <v xml:space="preserve"> </v>
      </c>
      <c r="K48" s="42" t="str">
        <f>IF('[1]Rent Schedule'!H28=0," ",IF('[1]Rent Schedule'!K28=0,0, '[1]Rent Schedule'!K28))</f>
        <v xml:space="preserve"> </v>
      </c>
      <c r="L48" s="43" t="str">
        <f>IF('[1]Rent Schedule'!L28=0," ", '[1]Rent Schedule'!L28)</f>
        <v xml:space="preserve"> </v>
      </c>
      <c r="M48" s="44" t="str">
        <f>IF('[1]Rent Schedule'!H28=0," ",IF('[1]Rent Schedule'!M28="N/A","N/A ", '[1]Rent Schedule'!M28))</f>
        <v xml:space="preserve"> </v>
      </c>
      <c r="N48" s="45" t="str">
        <f>IF('[1]Data Consolidat'!$AK$58=0," ",'[1]Data Consolidat'!$AK$58)</f>
        <v xml:space="preserve"> </v>
      </c>
      <c r="O48" s="45" t="str">
        <f>IF('[1]Data Consolidat'!AN40=0," ",'[1]Data Consolidat'!AN40)</f>
        <v xml:space="preserve"> </v>
      </c>
    </row>
    <row r="49" spans="2:15" ht="15" customHeight="1">
      <c r="B49" s="129" t="str">
        <f>'[1]Rent Schedule'!F29</f>
        <v>-BR</v>
      </c>
      <c r="C49" s="40" t="str">
        <f>IF('[1]Rent Schedule'!H29=0," ", '[1]Rent Schedule'!H29)</f>
        <v xml:space="preserve"> </v>
      </c>
      <c r="D49" s="41" t="str">
        <f>IF('[1]Rent Schedule'!H29=0," ",IF($D$42="13A RENT",'[1]Data Consolidat'!AM41,'[1]Data Consolidat'!AL59))</f>
        <v xml:space="preserve"> </v>
      </c>
      <c r="E49" s="42" t="str">
        <f>IF('[1]Rent Schedule'!H29=0," ",IF('[1]Rent Schedule'!I29=0,0,'[1]Rent Schedule'!I29))</f>
        <v xml:space="preserve"> </v>
      </c>
      <c r="F49" s="42" t="str">
        <f t="shared" si="0"/>
        <v xml:space="preserve"> </v>
      </c>
      <c r="G49" s="42" t="str">
        <f>IF('[1]Rent Schedule'!H29=0," ",IF(D49=0," ",J49-D49))</f>
        <v xml:space="preserve"> </v>
      </c>
      <c r="H49" s="42" t="str">
        <f>IF('[1]Rent Schedule'!H29=0," ",IF(E49=0,0,K49-E49))</f>
        <v xml:space="preserve"> </v>
      </c>
      <c r="I49" s="42" t="str">
        <f>IF('[1]Rent Schedule'!J29=0," ", '[1]Rent Schedule'!J29)</f>
        <v xml:space="preserve"> </v>
      </c>
      <c r="J49" s="42" t="str">
        <f t="shared" si="1"/>
        <v xml:space="preserve"> </v>
      </c>
      <c r="K49" s="42" t="str">
        <f>IF('[1]Rent Schedule'!H29=0," ",IF('[1]Rent Schedule'!K29=0,0, '[1]Rent Schedule'!K29))</f>
        <v xml:space="preserve"> </v>
      </c>
      <c r="L49" s="43" t="str">
        <f>IF('[1]Rent Schedule'!L29=0," ", '[1]Rent Schedule'!L29)</f>
        <v xml:space="preserve"> </v>
      </c>
      <c r="M49" s="44" t="str">
        <f>IF('[1]Rent Schedule'!H29=0," ",IF('[1]Rent Schedule'!M29="N/A","N/A ", '[1]Rent Schedule'!M29))</f>
        <v xml:space="preserve"> </v>
      </c>
      <c r="N49" s="45" t="str">
        <f>IF('[1]Data Consolidat'!$AK$59=0," ",'[1]Data Consolidat'!$AK$59)</f>
        <v xml:space="preserve"> </v>
      </c>
      <c r="O49" s="45" t="str">
        <f>IF('[1]Data Consolidat'!AN41=0," ",'[1]Data Consolidat'!AN41)</f>
        <v xml:space="preserve"> </v>
      </c>
    </row>
    <row r="50" spans="2:15" ht="15.75">
      <c r="B50" s="129" t="str">
        <f>'[1]Rent Schedule'!F30</f>
        <v>-BR</v>
      </c>
      <c r="C50" s="40" t="str">
        <f>IF('[1]Rent Schedule'!H30=0," ", '[1]Rent Schedule'!H30)</f>
        <v xml:space="preserve"> </v>
      </c>
      <c r="D50" s="41" t="str">
        <f>IF('[1]Rent Schedule'!H30=0," ",IF($D$42="13A RENT",'[1]Data Consolidat'!AM42,'[1]Data Consolidat'!AL60))</f>
        <v xml:space="preserve"> </v>
      </c>
      <c r="E50" s="42" t="str">
        <f>IF('[1]Rent Schedule'!H30=0," ",IF('[1]Rent Schedule'!I30=0,0,'[1]Rent Schedule'!I30))</f>
        <v xml:space="preserve"> </v>
      </c>
      <c r="F50" s="42" t="str">
        <f t="shared" si="0"/>
        <v xml:space="preserve"> </v>
      </c>
      <c r="G50" s="42" t="str">
        <f>IF('[1]Rent Schedule'!H30=0," ",IF(D50=0," ",J50-D50))</f>
        <v xml:space="preserve"> </v>
      </c>
      <c r="H50" s="42" t="str">
        <f>IF('[1]Rent Schedule'!H30=0," ",IF(E50=0,0,K50-E50))</f>
        <v xml:space="preserve"> </v>
      </c>
      <c r="I50" s="42" t="str">
        <f>IF('[1]Rent Schedule'!J30=0," ", '[1]Rent Schedule'!J30)</f>
        <v xml:space="preserve"> </v>
      </c>
      <c r="J50" s="42" t="str">
        <f t="shared" si="1"/>
        <v xml:space="preserve"> </v>
      </c>
      <c r="K50" s="42" t="str">
        <f>IF('[1]Rent Schedule'!H30=0," ",IF('[1]Rent Schedule'!K30=0,0, '[1]Rent Schedule'!K30))</f>
        <v xml:space="preserve"> </v>
      </c>
      <c r="L50" s="43" t="str">
        <f>IF('[1]Rent Schedule'!L30=0," ", '[1]Rent Schedule'!L30)</f>
        <v xml:space="preserve"> </v>
      </c>
      <c r="M50" s="44" t="str">
        <f>IF('[1]Rent Schedule'!H30=0," ",IF('[1]Rent Schedule'!M30="N/A","N/A ", '[1]Rent Schedule'!M30))</f>
        <v xml:space="preserve"> </v>
      </c>
      <c r="N50" s="45" t="str">
        <f>IF('[1]Data Consolidat'!$AK$60=0," ",'[1]Data Consolidat'!$AK$60)</f>
        <v xml:space="preserve"> </v>
      </c>
      <c r="O50" s="45" t="str">
        <f>IF('[1]Data Consolidat'!AN42=0," ",'[1]Data Consolidat'!AN42)</f>
        <v xml:space="preserve"> </v>
      </c>
    </row>
    <row r="51" spans="2:15" ht="15.75">
      <c r="B51" s="130" t="str">
        <f>'[1]Rent Schedule'!F31</f>
        <v>-BR</v>
      </c>
      <c r="C51" s="46" t="str">
        <f>IF('[1]Rent Schedule'!H31=0," ", '[1]Rent Schedule'!H31)</f>
        <v xml:space="preserve"> </v>
      </c>
      <c r="D51" s="41" t="str">
        <f>IF('[1]Rent Schedule'!H31=0," ",IF($D$42="13A RENT",'[1]Data Consolidat'!AM43,'[1]Data Consolidat'!AL61))</f>
        <v xml:space="preserve"> </v>
      </c>
      <c r="E51" s="42" t="str">
        <f>IF('[1]Rent Schedule'!H31=0," ",IF('[1]Rent Schedule'!I31=0,0,'[1]Rent Schedule'!I31))</f>
        <v xml:space="preserve"> </v>
      </c>
      <c r="F51" s="42" t="str">
        <f t="shared" si="0"/>
        <v xml:space="preserve"> </v>
      </c>
      <c r="G51" s="42" t="str">
        <f>IF('[1]Rent Schedule'!H31=0," ",IF(D51=0," ",J51-D51))</f>
        <v xml:space="preserve"> </v>
      </c>
      <c r="H51" s="42" t="str">
        <f>IF('[1]Rent Schedule'!H31=0," ",IF(E51=0,0,K51-E51))</f>
        <v xml:space="preserve"> </v>
      </c>
      <c r="I51" s="47" t="str">
        <f>IF('[1]Rent Schedule'!J31=0," ", '[1]Rent Schedule'!J31)</f>
        <v xml:space="preserve"> </v>
      </c>
      <c r="J51" s="42" t="str">
        <f t="shared" si="1"/>
        <v xml:space="preserve"> </v>
      </c>
      <c r="K51" s="42" t="str">
        <f>IF('[1]Rent Schedule'!H31=0," ",IF('[1]Rent Schedule'!K31=0,0, '[1]Rent Schedule'!K31))</f>
        <v xml:space="preserve"> </v>
      </c>
      <c r="L51" s="48" t="str">
        <f>IF('[1]Rent Schedule'!L31=0," ", '[1]Rent Schedule'!L31)</f>
        <v xml:space="preserve"> </v>
      </c>
      <c r="M51" s="44" t="str">
        <f>IF('[1]Rent Schedule'!H31=0," ",IF('[1]Rent Schedule'!M31="N/A","N/A ", '[1]Rent Schedule'!M31))</f>
        <v xml:space="preserve"> </v>
      </c>
      <c r="N51" s="45" t="str">
        <f>IF('[1]Data Consolidat'!$AK$61=0," ",'[1]Data Consolidat'!$AK$61)</f>
        <v xml:space="preserve"> </v>
      </c>
      <c r="O51" s="49" t="str">
        <f>IF('[1]Data Consolidat'!AN43=0," ",'[1]Data Consolidat'!AN43)</f>
        <v xml:space="preserve"> </v>
      </c>
    </row>
    <row r="52" spans="2:15" ht="27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ht="27" customHeight="1">
      <c r="B53" s="327" t="s">
        <v>208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</row>
    <row r="54" spans="2:15" ht="14.25" customHeight="1"/>
    <row r="55" spans="2:15" ht="15.75">
      <c r="C55" s="7" t="s">
        <v>209</v>
      </c>
      <c r="D55" s="23"/>
      <c r="G55" s="203" t="s">
        <v>210</v>
      </c>
      <c r="J55" s="50"/>
      <c r="K55" s="23" t="s">
        <v>211</v>
      </c>
    </row>
    <row r="56" spans="2:15" ht="15.75">
      <c r="K56" s="23" t="str">
        <f>'[1]Data Consolidat'!B17</f>
        <v/>
      </c>
    </row>
    <row r="57" spans="2:15" ht="15.75">
      <c r="B57" s="23" t="s">
        <v>6</v>
      </c>
      <c r="K57" s="23" t="str">
        <f>('[1]Data Consolidat'!B61)</f>
        <v/>
      </c>
    </row>
    <row r="58" spans="2:15" ht="15.75">
      <c r="B58" s="23" t="s">
        <v>7</v>
      </c>
      <c r="K58" s="23" t="str">
        <f>('[1]Data Consolidat'!B62)</f>
        <v/>
      </c>
    </row>
    <row r="59" spans="2:15" ht="15.75">
      <c r="B59" s="23" t="s">
        <v>8</v>
      </c>
      <c r="K59" s="23" t="str">
        <f>('[1]Data Consolidat'!B63)</f>
        <v/>
      </c>
    </row>
    <row r="60" spans="2:15" ht="15.75">
      <c r="B60" s="23" t="s">
        <v>9</v>
      </c>
      <c r="K60" s="23" t="str">
        <f>('[1]Data Consolidat'!B64)</f>
        <v/>
      </c>
    </row>
    <row r="61" spans="2:15" ht="15.75">
      <c r="B61" s="23" t="s">
        <v>10</v>
      </c>
      <c r="C61" s="23" t="s">
        <v>11</v>
      </c>
      <c r="D61" s="23"/>
      <c r="G61" s="51" t="str">
        <f>'[1]Data Consolidat'!A12</f>
        <v>Rentinc Ver. 6.0</v>
      </c>
      <c r="K61" s="23"/>
      <c r="L61" s="23"/>
    </row>
    <row r="62" spans="2:15" ht="49.5" customHeight="1"/>
    <row r="63" spans="2:15" ht="18">
      <c r="B63" s="195" t="s">
        <v>213</v>
      </c>
      <c r="C63" s="67"/>
      <c r="D63" s="67"/>
      <c r="E63" s="67"/>
      <c r="F63" s="67"/>
      <c r="G63" s="67"/>
      <c r="H63" s="67"/>
    </row>
    <row r="64" spans="2:15" ht="18">
      <c r="B64" s="195" t="s">
        <v>212</v>
      </c>
      <c r="C64" s="67"/>
      <c r="D64" s="67"/>
      <c r="E64" s="67"/>
      <c r="F64" s="67"/>
      <c r="G64" s="67"/>
      <c r="H64" s="67"/>
    </row>
    <row r="65" spans="2:13" ht="18">
      <c r="B65" s="67" t="s">
        <v>214</v>
      </c>
      <c r="C65" s="67"/>
      <c r="D65" s="67"/>
      <c r="E65" s="67"/>
      <c r="F65" s="67"/>
      <c r="G65" s="67"/>
      <c r="H65" s="67"/>
    </row>
    <row r="66" spans="2:13" ht="18">
      <c r="B66" s="195" t="s">
        <v>215</v>
      </c>
      <c r="C66" s="67"/>
      <c r="D66" s="67"/>
      <c r="E66" s="67"/>
      <c r="F66" s="67"/>
      <c r="G66" s="67"/>
      <c r="H66" s="141"/>
    </row>
    <row r="67" spans="2:13" ht="18">
      <c r="B67" s="195" t="s">
        <v>216</v>
      </c>
      <c r="C67" s="67"/>
      <c r="D67" s="67"/>
      <c r="E67" s="67"/>
      <c r="F67" s="67"/>
      <c r="H67" s="137" t="s">
        <v>304</v>
      </c>
      <c r="I67" s="68"/>
    </row>
    <row r="68" spans="2:13" ht="18">
      <c r="B68" s="142"/>
      <c r="C68" s="67"/>
      <c r="D68" s="67"/>
      <c r="E68" s="67"/>
      <c r="F68" s="67"/>
      <c r="G68" s="67"/>
      <c r="H68" s="67"/>
    </row>
    <row r="69" spans="2:13" ht="18">
      <c r="B69" s="195" t="s">
        <v>217</v>
      </c>
      <c r="C69" s="67"/>
      <c r="D69" s="67"/>
      <c r="E69" s="67"/>
      <c r="F69" s="67"/>
      <c r="G69" s="137" t="s">
        <v>304</v>
      </c>
      <c r="H69" s="19" t="s">
        <v>218</v>
      </c>
      <c r="I69" s="24"/>
      <c r="J69" s="143" t="s">
        <v>304</v>
      </c>
    </row>
    <row r="70" spans="2:13" ht="18">
      <c r="B70" s="195" t="s">
        <v>219</v>
      </c>
      <c r="C70" s="72"/>
      <c r="D70" s="67"/>
      <c r="E70" s="67"/>
      <c r="F70" s="67"/>
      <c r="G70" s="67"/>
      <c r="H70" s="67"/>
    </row>
    <row r="71" spans="2:13" ht="18">
      <c r="B71" s="67" t="s">
        <v>21</v>
      </c>
      <c r="C71" s="70"/>
      <c r="D71" s="70"/>
      <c r="E71" s="70"/>
      <c r="F71" s="70"/>
      <c r="G71" s="70"/>
      <c r="H71" s="70"/>
      <c r="I71" s="71"/>
    </row>
    <row r="72" spans="2:13" ht="18">
      <c r="B72" s="67"/>
      <c r="C72" s="67"/>
      <c r="D72" s="67"/>
      <c r="E72" s="67"/>
      <c r="F72" s="67"/>
      <c r="G72" s="67"/>
      <c r="H72" s="67"/>
    </row>
    <row r="73" spans="2:13" ht="18">
      <c r="B73" s="195" t="s">
        <v>221</v>
      </c>
      <c r="C73" s="67"/>
      <c r="D73" s="67"/>
      <c r="E73" s="67"/>
      <c r="F73" s="67"/>
      <c r="G73" s="67"/>
      <c r="H73" s="67"/>
    </row>
    <row r="74" spans="2:13" ht="18">
      <c r="B74" s="195" t="s">
        <v>222</v>
      </c>
      <c r="C74" s="67"/>
      <c r="D74" s="67"/>
      <c r="E74" s="67"/>
      <c r="F74" s="67"/>
      <c r="G74" s="67"/>
      <c r="H74" s="67"/>
    </row>
    <row r="75" spans="2:13" ht="18">
      <c r="B75" s="195" t="s">
        <v>223</v>
      </c>
      <c r="C75" s="67"/>
      <c r="D75" s="67"/>
      <c r="E75" s="67"/>
      <c r="F75" s="67"/>
      <c r="G75" s="67"/>
      <c r="H75" s="68"/>
      <c r="I75" s="143" t="s">
        <v>304</v>
      </c>
    </row>
    <row r="76" spans="2:13" ht="18">
      <c r="B76" s="67" t="s">
        <v>305</v>
      </c>
      <c r="C76" s="70"/>
      <c r="D76" s="70"/>
      <c r="E76" s="70"/>
      <c r="F76" s="70"/>
      <c r="G76" s="70"/>
      <c r="H76" s="75"/>
      <c r="I76" s="143" t="s">
        <v>304</v>
      </c>
    </row>
    <row r="77" spans="2:13" ht="18">
      <c r="B77" s="67"/>
      <c r="C77" s="67"/>
      <c r="D77" s="67"/>
      <c r="E77" s="67"/>
      <c r="F77" s="67"/>
      <c r="G77" s="67"/>
      <c r="H77" s="67"/>
    </row>
    <row r="78" spans="2:13" ht="18">
      <c r="B78" s="67" t="s">
        <v>22</v>
      </c>
      <c r="C78" s="70"/>
      <c r="D78" s="70"/>
      <c r="E78" s="70"/>
      <c r="F78" s="70"/>
      <c r="G78" s="70"/>
      <c r="H78" s="70"/>
      <c r="I78" s="71"/>
    </row>
    <row r="79" spans="2:13" ht="18">
      <c r="B79" s="67" t="s">
        <v>306</v>
      </c>
      <c r="C79" s="70"/>
      <c r="D79" s="70"/>
      <c r="E79" s="70"/>
      <c r="F79" s="70"/>
      <c r="G79" s="70"/>
      <c r="H79" s="75"/>
      <c r="I79" s="71"/>
      <c r="M79" s="143" t="s">
        <v>304</v>
      </c>
    </row>
    <row r="80" spans="2:13" ht="6" customHeight="1">
      <c r="B80" s="142"/>
      <c r="C80" s="67"/>
      <c r="D80" s="67"/>
      <c r="E80" s="67"/>
      <c r="F80" s="67"/>
      <c r="G80" s="67"/>
      <c r="H80" s="67"/>
    </row>
    <row r="81" spans="2:12" ht="15" hidden="1" customHeight="1">
      <c r="B81" s="144" t="s">
        <v>12</v>
      </c>
      <c r="C81" s="67"/>
      <c r="D81" s="67"/>
      <c r="E81" s="67"/>
      <c r="F81" s="67"/>
      <c r="G81" s="67"/>
      <c r="H81" s="67"/>
    </row>
    <row r="82" spans="2:12" ht="15" hidden="1" customHeight="1">
      <c r="B82" s="144" t="s">
        <v>13</v>
      </c>
      <c r="C82" s="67"/>
      <c r="D82" s="67"/>
      <c r="E82" s="67"/>
      <c r="F82" s="67"/>
      <c r="G82" s="67"/>
      <c r="H82" s="67"/>
    </row>
    <row r="83" spans="2:12" ht="15" hidden="1" customHeight="1">
      <c r="B83" s="144" t="s">
        <v>14</v>
      </c>
      <c r="C83" s="67"/>
      <c r="D83" s="67"/>
      <c r="E83" s="67"/>
      <c r="F83" s="67"/>
      <c r="G83" s="67"/>
      <c r="H83" s="67"/>
      <c r="L83" s="52">
        <f>([1]Time_Line!H25)</f>
        <v>40995</v>
      </c>
    </row>
    <row r="84" spans="2:12" ht="7.5" customHeight="1">
      <c r="B84" s="142"/>
      <c r="C84" s="67"/>
      <c r="D84" s="67"/>
      <c r="E84" s="67"/>
      <c r="F84" s="67"/>
      <c r="G84" s="67"/>
      <c r="H84" s="67"/>
    </row>
    <row r="85" spans="2:12" ht="18">
      <c r="B85" s="195" t="s">
        <v>228</v>
      </c>
      <c r="C85" s="67"/>
      <c r="D85" s="67"/>
      <c r="E85" s="67"/>
      <c r="F85" s="67"/>
      <c r="G85" s="67"/>
      <c r="H85" s="67"/>
    </row>
    <row r="86" spans="2:12" ht="18">
      <c r="B86" s="195" t="s">
        <v>229</v>
      </c>
      <c r="C86" s="67"/>
      <c r="D86" s="67"/>
      <c r="E86" s="67"/>
      <c r="F86" s="67"/>
      <c r="G86" s="67"/>
      <c r="H86" s="67"/>
    </row>
    <row r="87" spans="2:12" ht="18">
      <c r="B87" s="195" t="s">
        <v>230</v>
      </c>
      <c r="C87" s="67"/>
      <c r="D87" s="67"/>
      <c r="E87" s="67"/>
      <c r="F87" s="67"/>
      <c r="G87" s="67"/>
      <c r="H87" s="67"/>
    </row>
    <row r="88" spans="2:12" ht="18">
      <c r="B88" s="67"/>
      <c r="C88" s="67"/>
      <c r="D88" s="67"/>
      <c r="E88" s="67"/>
      <c r="F88" s="67"/>
      <c r="G88" s="67"/>
      <c r="H88" s="67"/>
    </row>
    <row r="89" spans="2:12" ht="18">
      <c r="B89" s="67" t="s">
        <v>23</v>
      </c>
      <c r="C89" s="70"/>
      <c r="D89" s="70"/>
      <c r="E89" s="70"/>
      <c r="F89" s="70"/>
      <c r="G89" s="70"/>
      <c r="H89" s="67"/>
    </row>
    <row r="90" spans="2:12" ht="18">
      <c r="B90" s="67" t="s">
        <v>24</v>
      </c>
      <c r="C90" s="70"/>
      <c r="D90" s="70"/>
      <c r="E90" s="70"/>
      <c r="F90" s="70"/>
      <c r="G90" s="70"/>
      <c r="H90" s="67"/>
    </row>
    <row r="91" spans="2:12" ht="18">
      <c r="B91" s="67" t="s">
        <v>25</v>
      </c>
      <c r="C91" s="70"/>
      <c r="D91" s="70"/>
      <c r="E91" s="70"/>
      <c r="F91" s="70"/>
      <c r="G91" s="70"/>
      <c r="H91" s="67"/>
    </row>
    <row r="92" spans="2:12" ht="18">
      <c r="B92" s="67" t="s">
        <v>26</v>
      </c>
      <c r="C92" s="70"/>
      <c r="D92" s="70"/>
      <c r="E92" s="70"/>
      <c r="F92" s="70"/>
      <c r="G92" s="70"/>
      <c r="H92" s="67"/>
    </row>
    <row r="94" spans="2:12">
      <c r="B94" s="204" t="s">
        <v>324</v>
      </c>
    </row>
    <row r="96" spans="2:12" ht="18">
      <c r="C96" s="195" t="s">
        <v>307</v>
      </c>
      <c r="D96" s="67"/>
      <c r="E96" s="205"/>
      <c r="F96" s="205"/>
      <c r="G96" s="205"/>
    </row>
    <row r="97" spans="2:13" ht="18">
      <c r="C97" s="67"/>
      <c r="D97" s="194" t="s">
        <v>236</v>
      </c>
      <c r="E97" s="314" t="str">
        <f>'[1]Data Consolidat'!B67</f>
        <v/>
      </c>
      <c r="F97" s="314"/>
      <c r="G97" s="23"/>
      <c r="H97" s="23"/>
    </row>
    <row r="98" spans="2:13" ht="18">
      <c r="C98" s="67"/>
      <c r="D98" s="67"/>
      <c r="E98" s="205"/>
      <c r="F98" s="205"/>
      <c r="G98" s="205"/>
    </row>
    <row r="99" spans="2:13" ht="18">
      <c r="C99" s="67"/>
      <c r="D99" s="194" t="s">
        <v>237</v>
      </c>
      <c r="E99" s="316" t="str">
        <f>('[1]Data Consolidat'!B68)</f>
        <v/>
      </c>
      <c r="F99" s="316"/>
      <c r="G99" s="316"/>
      <c r="H99" s="53"/>
      <c r="I99" s="54"/>
      <c r="J99" s="54"/>
      <c r="K99" s="54"/>
    </row>
    <row r="100" spans="2:13" ht="18">
      <c r="C100" s="67"/>
      <c r="D100" s="67"/>
      <c r="E100" s="206"/>
      <c r="F100" s="206"/>
      <c r="G100" s="206"/>
      <c r="H100" s="54"/>
      <c r="I100" s="54"/>
      <c r="J100" s="54"/>
      <c r="K100" s="54"/>
    </row>
    <row r="101" spans="2:13" ht="18">
      <c r="C101" s="67"/>
      <c r="D101" s="194" t="s">
        <v>238</v>
      </c>
      <c r="E101" s="316" t="str">
        <f>('[1]Data Consolidat'!B17)</f>
        <v/>
      </c>
      <c r="F101" s="316"/>
      <c r="G101" s="316"/>
      <c r="H101" s="23"/>
    </row>
    <row r="102" spans="2:13" ht="18">
      <c r="C102" s="67"/>
      <c r="D102" s="67"/>
      <c r="E102" s="318"/>
      <c r="F102" s="318"/>
      <c r="G102" s="318"/>
      <c r="H102" s="23"/>
    </row>
    <row r="103" spans="2:13" ht="18">
      <c r="C103" s="67"/>
      <c r="D103" s="194" t="s">
        <v>239</v>
      </c>
      <c r="E103" s="317" t="str">
        <f>('[1]Data Consolidat'!B62)</f>
        <v/>
      </c>
      <c r="F103" s="317"/>
      <c r="G103" s="317"/>
      <c r="H103" s="23"/>
    </row>
    <row r="104" spans="2:13" ht="18">
      <c r="C104" s="142"/>
      <c r="D104" s="142"/>
      <c r="E104" s="23" t="str">
        <f>('[1]Data Consolidat'!B63)</f>
        <v/>
      </c>
      <c r="F104" s="23"/>
      <c r="G104" s="23"/>
      <c r="H104" s="23"/>
    </row>
    <row r="105" spans="2:13" ht="18">
      <c r="C105" s="142"/>
      <c r="D105" s="142"/>
      <c r="E105" s="23" t="str">
        <f>('[1]Data Consolidat'!B64)</f>
        <v/>
      </c>
      <c r="F105" s="23"/>
      <c r="G105" s="23"/>
      <c r="H105" s="23"/>
    </row>
    <row r="106" spans="2:13" ht="18">
      <c r="C106" s="142"/>
      <c r="D106" s="142"/>
      <c r="E106" s="23"/>
      <c r="F106" s="23"/>
      <c r="G106" s="23"/>
      <c r="H106" s="23"/>
    </row>
    <row r="107" spans="2:13" ht="18">
      <c r="C107" s="142"/>
      <c r="D107" s="142"/>
    </row>
    <row r="108" spans="2:13" ht="18">
      <c r="C108" s="194" t="s">
        <v>136</v>
      </c>
      <c r="D108" s="135"/>
      <c r="E108" s="143" t="s">
        <v>304</v>
      </c>
      <c r="F108" s="23"/>
      <c r="G108" s="23"/>
      <c r="H108" s="23"/>
    </row>
    <row r="109" spans="2:13" ht="26.25" customHeight="1"/>
    <row r="110" spans="2:13" ht="18">
      <c r="B110" s="315" t="s">
        <v>240</v>
      </c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</row>
    <row r="112" spans="2:13">
      <c r="M112" s="51" t="str">
        <f>'[1]Data Consolidat'!A12</f>
        <v>Rentinc Ver. 6.0</v>
      </c>
    </row>
  </sheetData>
  <mergeCells count="20">
    <mergeCell ref="B53:O53"/>
    <mergeCell ref="C22:O24"/>
    <mergeCell ref="C40:E40"/>
    <mergeCell ref="F40:H40"/>
    <mergeCell ref="F13:G13"/>
    <mergeCell ref="F14:G14"/>
    <mergeCell ref="F15:H15"/>
    <mergeCell ref="C19:O21"/>
    <mergeCell ref="C33:O36"/>
    <mergeCell ref="C29:O32"/>
    <mergeCell ref="I40:K40"/>
    <mergeCell ref="C25:O28"/>
    <mergeCell ref="A1:O1"/>
    <mergeCell ref="C3:E3"/>
    <mergeCell ref="E97:F97"/>
    <mergeCell ref="B110:M110"/>
    <mergeCell ref="E99:G99"/>
    <mergeCell ref="E101:G101"/>
    <mergeCell ref="E103:G103"/>
    <mergeCell ref="E102:G102"/>
  </mergeCells>
  <phoneticPr fontId="20" type="noConversion"/>
  <printOptions horizontalCentered="1"/>
  <pageMargins left="0.16" right="0.16" top="0.21" bottom="0.32" header="0.17" footer="0.16"/>
  <pageSetup scale="59" fitToHeight="0" orientation="landscape" r:id="rId1"/>
  <headerFooter alignWithMargins="0">
    <oddFooter>&amp;L&amp;"Arial,Bold"&amp;9Upto 10%&amp;R&amp;"Arial,Bold"&amp;8&amp;F</oddFooter>
  </headerFooter>
  <rowBreaks count="1" manualBreakCount="1">
    <brk id="6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 codeName="Sheet6">
    <pageSetUpPr fitToPage="1"/>
  </sheetPr>
  <dimension ref="A1:P114"/>
  <sheetViews>
    <sheetView showGridLines="0" zoomScale="81" zoomScaleNormal="81" workbookViewId="0">
      <selection activeCell="G5" sqref="G5"/>
    </sheetView>
  </sheetViews>
  <sheetFormatPr defaultColWidth="9.77734375" defaultRowHeight="15"/>
  <cols>
    <col min="1" max="1" width="3.77734375" style="1" customWidth="1"/>
    <col min="2" max="2" width="11.6640625" style="1" customWidth="1"/>
    <col min="3" max="3" width="13.5546875" style="1" customWidth="1"/>
    <col min="4" max="4" width="12" style="1" customWidth="1"/>
    <col min="5" max="5" width="14.77734375" style="1" customWidth="1"/>
    <col min="6" max="6" width="11.5546875" style="1" customWidth="1"/>
    <col min="7" max="7" width="22" style="1" customWidth="1"/>
    <col min="8" max="8" width="12.5546875" style="1" customWidth="1"/>
    <col min="9" max="9" width="10.21875" style="1" customWidth="1"/>
    <col min="10" max="10" width="11.44140625" style="1" customWidth="1"/>
    <col min="11" max="11" width="9.77734375" style="1"/>
    <col min="12" max="12" width="14.44140625" style="1" customWidth="1"/>
    <col min="13" max="13" width="14.33203125" style="1" customWidth="1"/>
    <col min="14" max="16" width="0" style="1" hidden="1" customWidth="1"/>
    <col min="17" max="16384" width="9.77734375" style="1"/>
  </cols>
  <sheetData>
    <row r="1" spans="1:13" ht="23.25">
      <c r="A1" s="72"/>
      <c r="B1" s="350" t="s">
        <v>181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>
      <c r="A3" s="72"/>
      <c r="B3" s="72"/>
      <c r="C3" s="352" t="s">
        <v>35</v>
      </c>
      <c r="D3" s="352"/>
      <c r="E3" s="134" t="e">
        <f>('[1]Data Consolidat'!B4)</f>
        <v>#REF!</v>
      </c>
      <c r="F3" s="72"/>
      <c r="G3" s="72"/>
      <c r="H3" s="72"/>
      <c r="I3" s="72"/>
      <c r="J3" s="72"/>
      <c r="K3" s="72"/>
      <c r="L3" s="72"/>
      <c r="M3" s="72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72"/>
      <c r="B5" s="207" t="s">
        <v>182</v>
      </c>
      <c r="C5" s="125">
        <f>([1]Time_Line!H9)</f>
        <v>40947</v>
      </c>
      <c r="D5" s="19" t="s">
        <v>183</v>
      </c>
      <c r="E5" s="72"/>
      <c r="F5" s="72"/>
      <c r="G5" s="72"/>
      <c r="H5" s="72"/>
      <c r="I5" s="72"/>
      <c r="J5" s="72"/>
      <c r="K5" s="72"/>
      <c r="L5" s="72"/>
      <c r="M5" s="72"/>
    </row>
    <row r="6" spans="1:13" ht="15.75">
      <c r="A6" s="72"/>
      <c r="B6" s="19" t="s">
        <v>184</v>
      </c>
      <c r="C6" s="72"/>
      <c r="D6" s="72"/>
      <c r="E6" s="72"/>
      <c r="F6" s="72"/>
      <c r="G6" s="72"/>
      <c r="H6" s="126">
        <f>([1]Time_Line!H54)</f>
        <v>40995</v>
      </c>
      <c r="I6" s="72"/>
      <c r="J6" s="72"/>
      <c r="K6" s="72"/>
      <c r="L6" s="72"/>
      <c r="M6" s="72"/>
    </row>
    <row r="7" spans="1:1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>
      <c r="A8" s="72"/>
      <c r="B8" s="208" t="s">
        <v>185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>
      <c r="A9" s="72"/>
      <c r="B9" s="208" t="s">
        <v>186</v>
      </c>
      <c r="C9" s="72"/>
      <c r="D9" s="72"/>
      <c r="E9" s="126">
        <f>([1]Time_Line!H3)</f>
        <v>41030</v>
      </c>
      <c r="F9" s="72"/>
      <c r="G9" s="72"/>
      <c r="H9" s="72"/>
      <c r="I9" s="72"/>
      <c r="J9" s="72"/>
      <c r="K9" s="72"/>
      <c r="L9" s="72"/>
      <c r="M9" s="72"/>
    </row>
    <row r="10" spans="1:13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>
      <c r="A11" s="72"/>
      <c r="B11" s="19" t="s">
        <v>187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>
      <c r="A12" s="72"/>
      <c r="B12" s="19" t="s">
        <v>188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5.75">
      <c r="A13" s="72"/>
      <c r="B13" s="72"/>
      <c r="C13" s="72"/>
      <c r="D13" s="207" t="s">
        <v>189</v>
      </c>
      <c r="E13" s="353">
        <f>('[1]Data Consolidat'!B52)</f>
        <v>40959</v>
      </c>
      <c r="F13" s="354"/>
      <c r="G13" s="72"/>
      <c r="H13" s="72"/>
      <c r="I13" s="72"/>
      <c r="J13" s="72"/>
      <c r="K13" s="72"/>
      <c r="L13" s="72"/>
      <c r="M13" s="72"/>
    </row>
    <row r="14" spans="1:13" ht="15.75">
      <c r="A14" s="72"/>
      <c r="B14" s="72"/>
      <c r="C14" s="72"/>
      <c r="D14" s="207" t="s">
        <v>191</v>
      </c>
      <c r="E14" s="127">
        <f>('[1]Data Consolidat'!B53)</f>
        <v>0.94791666666666663</v>
      </c>
      <c r="F14" s="128"/>
      <c r="G14" s="72"/>
      <c r="H14" s="72"/>
      <c r="I14" s="72"/>
      <c r="J14" s="72"/>
      <c r="K14" s="72"/>
      <c r="L14" s="72"/>
      <c r="M14" s="72"/>
    </row>
    <row r="15" spans="1:13" ht="15.75">
      <c r="A15" s="72"/>
      <c r="B15" s="72"/>
      <c r="C15" s="72"/>
      <c r="D15" s="207" t="s">
        <v>190</v>
      </c>
      <c r="E15" s="355" t="str">
        <f>('[1]Data Consolidat'!B54)</f>
        <v/>
      </c>
      <c r="F15" s="356"/>
      <c r="G15" s="72"/>
      <c r="H15" s="72"/>
      <c r="I15" s="72"/>
      <c r="J15" s="72"/>
      <c r="K15" s="72"/>
      <c r="L15" s="72"/>
      <c r="M15" s="72"/>
    </row>
    <row r="16" spans="1:13" ht="15.75">
      <c r="E16" s="7" t="str">
        <f>('[1]Data Consolidat'!B55)</f>
        <v/>
      </c>
    </row>
    <row r="17" spans="1:10" s="72" customFormat="1">
      <c r="C17" s="19" t="s">
        <v>192</v>
      </c>
    </row>
    <row r="19" spans="1:10" ht="15.75" customHeight="1">
      <c r="A19" s="72"/>
      <c r="B19" s="209" t="str">
        <f>('[1]Data Consolidat'!A80)</f>
        <v>1.)</v>
      </c>
      <c r="C19" s="319" t="str">
        <f>('[1]Data Consolidat'!B80)</f>
        <v/>
      </c>
      <c r="D19" s="319"/>
      <c r="E19" s="319"/>
      <c r="F19" s="319"/>
      <c r="G19" s="319"/>
      <c r="H19" s="319"/>
      <c r="I19" s="319"/>
      <c r="J19" s="319"/>
    </row>
    <row r="20" spans="1:10" ht="15" customHeight="1">
      <c r="A20" s="72"/>
      <c r="B20" s="128"/>
      <c r="C20" s="319"/>
      <c r="D20" s="319"/>
      <c r="E20" s="319"/>
      <c r="F20" s="319"/>
      <c r="G20" s="319"/>
      <c r="H20" s="319"/>
      <c r="I20" s="319"/>
      <c r="J20" s="319"/>
    </row>
    <row r="21" spans="1:10" ht="15" customHeight="1">
      <c r="A21" s="72"/>
      <c r="B21" s="128"/>
      <c r="C21" s="319"/>
      <c r="D21" s="319"/>
      <c r="E21" s="319"/>
      <c r="F21" s="319"/>
      <c r="G21" s="319"/>
      <c r="H21" s="319"/>
      <c r="I21" s="319"/>
      <c r="J21" s="319"/>
    </row>
    <row r="22" spans="1:10" ht="15" customHeight="1">
      <c r="A22" s="72"/>
      <c r="B22" s="128"/>
      <c r="C22" s="319"/>
      <c r="D22" s="319"/>
      <c r="E22" s="319"/>
      <c r="F22" s="319"/>
      <c r="G22" s="319"/>
      <c r="H22" s="319"/>
      <c r="I22" s="319"/>
      <c r="J22" s="319"/>
    </row>
    <row r="23" spans="1:10" ht="15.75" customHeight="1">
      <c r="A23" s="72"/>
      <c r="B23" s="209" t="str">
        <f>('[1]Data Consolidat'!A84)</f>
        <v>2.)</v>
      </c>
      <c r="C23" s="319" t="str">
        <f>('[1]Data Consolidat'!B84)</f>
        <v/>
      </c>
      <c r="D23" s="319"/>
      <c r="E23" s="319"/>
      <c r="F23" s="319"/>
      <c r="G23" s="319"/>
      <c r="H23" s="319"/>
      <c r="I23" s="319"/>
      <c r="J23" s="319"/>
    </row>
    <row r="24" spans="1:10" ht="15" customHeight="1">
      <c r="A24" s="72"/>
      <c r="B24" s="128"/>
      <c r="C24" s="319"/>
      <c r="D24" s="319"/>
      <c r="E24" s="319"/>
      <c r="F24" s="319"/>
      <c r="G24" s="319"/>
      <c r="H24" s="319"/>
      <c r="I24" s="319"/>
      <c r="J24" s="319"/>
    </row>
    <row r="25" spans="1:10" ht="15" customHeight="1">
      <c r="A25" s="72"/>
      <c r="B25" s="128"/>
      <c r="C25" s="319"/>
      <c r="D25" s="319"/>
      <c r="E25" s="319"/>
      <c r="F25" s="319"/>
      <c r="G25" s="319"/>
      <c r="H25" s="319"/>
      <c r="I25" s="319"/>
      <c r="J25" s="319"/>
    </row>
    <row r="26" spans="1:10" ht="15" customHeight="1">
      <c r="A26" s="72"/>
      <c r="B26" s="128"/>
      <c r="C26" s="319"/>
      <c r="D26" s="319"/>
      <c r="E26" s="319"/>
      <c r="F26" s="319"/>
      <c r="G26" s="319"/>
      <c r="H26" s="319"/>
      <c r="I26" s="319"/>
      <c r="J26" s="319"/>
    </row>
    <row r="27" spans="1:10" ht="17.25" customHeight="1">
      <c r="A27" s="72"/>
      <c r="B27" s="209" t="str">
        <f>('[1]Data Consolidat'!A88)</f>
        <v>3.)</v>
      </c>
      <c r="C27" s="319" t="str">
        <f>('[1]Data Consolidat'!B88)</f>
        <v/>
      </c>
      <c r="D27" s="319"/>
      <c r="E27" s="319"/>
      <c r="F27" s="319"/>
      <c r="G27" s="319"/>
      <c r="H27" s="319"/>
      <c r="I27" s="319"/>
      <c r="J27" s="319"/>
    </row>
    <row r="28" spans="1:10" ht="15" customHeight="1">
      <c r="A28" s="72"/>
      <c r="B28" s="128"/>
      <c r="C28" s="319"/>
      <c r="D28" s="319"/>
      <c r="E28" s="319"/>
      <c r="F28" s="319"/>
      <c r="G28" s="319"/>
      <c r="H28" s="319"/>
      <c r="I28" s="319"/>
      <c r="J28" s="319"/>
    </row>
    <row r="29" spans="1:10" ht="15" customHeight="1">
      <c r="A29" s="72"/>
      <c r="B29" s="128"/>
      <c r="C29" s="319"/>
      <c r="D29" s="319"/>
      <c r="E29" s="319"/>
      <c r="F29" s="319"/>
      <c r="G29" s="319"/>
      <c r="H29" s="319"/>
      <c r="I29" s="319"/>
      <c r="J29" s="319"/>
    </row>
    <row r="30" spans="1:10" ht="15" customHeight="1">
      <c r="A30" s="72"/>
      <c r="B30" s="128"/>
      <c r="C30" s="319"/>
      <c r="D30" s="319"/>
      <c r="E30" s="319"/>
      <c r="F30" s="319"/>
      <c r="G30" s="319"/>
      <c r="H30" s="319"/>
      <c r="I30" s="319"/>
      <c r="J30" s="319"/>
    </row>
    <row r="31" spans="1:10" ht="15.75" customHeight="1">
      <c r="A31" s="72"/>
      <c r="B31" s="209" t="str">
        <f>('[1]Data Consolidat'!A92)</f>
        <v>4.)</v>
      </c>
      <c r="C31" s="319" t="str">
        <f>('[1]Data Consolidat'!B92)</f>
        <v/>
      </c>
      <c r="D31" s="319"/>
      <c r="E31" s="319"/>
      <c r="F31" s="319"/>
      <c r="G31" s="319"/>
      <c r="H31" s="319"/>
      <c r="I31" s="319"/>
      <c r="J31" s="319"/>
    </row>
    <row r="32" spans="1:10" ht="15" customHeight="1">
      <c r="A32" s="72"/>
      <c r="B32" s="128"/>
      <c r="C32" s="319"/>
      <c r="D32" s="319"/>
      <c r="E32" s="319"/>
      <c r="F32" s="319"/>
      <c r="G32" s="319"/>
      <c r="H32" s="319"/>
      <c r="I32" s="319"/>
      <c r="J32" s="319"/>
    </row>
    <row r="33" spans="1:16" ht="15" customHeight="1">
      <c r="A33" s="72"/>
      <c r="B33" s="128"/>
      <c r="C33" s="319"/>
      <c r="D33" s="319"/>
      <c r="E33" s="319"/>
      <c r="F33" s="319"/>
      <c r="G33" s="319"/>
      <c r="H33" s="319"/>
      <c r="I33" s="319"/>
      <c r="J33" s="319"/>
    </row>
    <row r="34" spans="1:16" ht="15" customHeight="1">
      <c r="A34" s="72"/>
      <c r="B34" s="128"/>
      <c r="C34" s="319"/>
      <c r="D34" s="319"/>
      <c r="E34" s="319"/>
      <c r="F34" s="319"/>
      <c r="G34" s="319"/>
      <c r="H34" s="319"/>
      <c r="I34" s="319"/>
      <c r="J34" s="319"/>
    </row>
    <row r="35" spans="1:16" ht="17.25" customHeight="1">
      <c r="A35" s="72"/>
      <c r="B35" s="209" t="str">
        <f>('[1]Data Consolidat'!A96)</f>
        <v>5.)</v>
      </c>
      <c r="C35" s="319" t="str">
        <f>('[1]Data Consolidat'!B96)</f>
        <v/>
      </c>
      <c r="D35" s="319"/>
      <c r="E35" s="319"/>
      <c r="F35" s="319"/>
      <c r="G35" s="319"/>
      <c r="H35" s="319"/>
      <c r="I35" s="319"/>
      <c r="J35" s="319"/>
    </row>
    <row r="36" spans="1:16" ht="15" customHeight="1">
      <c r="A36" s="72"/>
      <c r="B36" s="128"/>
      <c r="C36" s="319"/>
      <c r="D36" s="319"/>
      <c r="E36" s="319"/>
      <c r="F36" s="319"/>
      <c r="G36" s="319"/>
      <c r="H36" s="319"/>
      <c r="I36" s="319"/>
      <c r="J36" s="319"/>
    </row>
    <row r="37" spans="1:16" ht="15" customHeight="1">
      <c r="A37" s="72"/>
      <c r="B37" s="128"/>
      <c r="C37" s="319"/>
      <c r="D37" s="319"/>
      <c r="E37" s="319"/>
      <c r="F37" s="319"/>
      <c r="G37" s="319"/>
      <c r="H37" s="319"/>
      <c r="I37" s="319"/>
      <c r="J37" s="319"/>
    </row>
    <row r="38" spans="1:16" ht="15" customHeight="1">
      <c r="A38" s="72"/>
      <c r="B38" s="128"/>
      <c r="C38" s="319"/>
      <c r="D38" s="319"/>
      <c r="E38" s="319"/>
      <c r="F38" s="319"/>
      <c r="G38" s="319"/>
      <c r="H38" s="319"/>
      <c r="I38" s="319"/>
      <c r="J38" s="319"/>
    </row>
    <row r="39" spans="1:16" ht="15.75">
      <c r="A39" s="72"/>
      <c r="B39" s="72"/>
      <c r="C39" s="7" t="s">
        <v>193</v>
      </c>
      <c r="D39" s="72"/>
      <c r="E39" s="72"/>
      <c r="F39" s="72"/>
      <c r="G39" s="72"/>
      <c r="H39" s="72"/>
      <c r="I39" s="72"/>
      <c r="J39" s="72"/>
    </row>
    <row r="40" spans="1:16" ht="15.75">
      <c r="C40" s="7"/>
    </row>
    <row r="41" spans="1:16" ht="15.75">
      <c r="C41" s="7"/>
    </row>
    <row r="42" spans="1:16" s="21" customFormat="1" ht="15" customHeight="1">
      <c r="B42" s="205"/>
      <c r="C42" s="328" t="s">
        <v>194</v>
      </c>
      <c r="D42" s="336"/>
      <c r="E42" s="337"/>
      <c r="F42" s="320" t="s">
        <v>199</v>
      </c>
      <c r="G42" s="341"/>
      <c r="H42" s="342"/>
      <c r="I42" s="328" t="s">
        <v>202</v>
      </c>
      <c r="J42" s="336"/>
      <c r="K42" s="337"/>
      <c r="L42" s="69" t="s">
        <v>203</v>
      </c>
      <c r="M42" s="112" t="s">
        <v>206</v>
      </c>
      <c r="N42" s="29" t="s">
        <v>2</v>
      </c>
      <c r="O42" s="30" t="s">
        <v>2</v>
      </c>
    </row>
    <row r="43" spans="1:16" s="21" customFormat="1" ht="15" customHeight="1">
      <c r="B43" s="196" t="s">
        <v>45</v>
      </c>
      <c r="C43" s="210" t="s">
        <v>195</v>
      </c>
      <c r="D43" s="198" t="s">
        <v>198</v>
      </c>
      <c r="E43" s="199" t="s">
        <v>87</v>
      </c>
      <c r="F43" s="210" t="s">
        <v>200</v>
      </c>
      <c r="G43" s="198" t="s">
        <v>198</v>
      </c>
      <c r="H43" s="199" t="s">
        <v>87</v>
      </c>
      <c r="I43" s="210" t="s">
        <v>195</v>
      </c>
      <c r="J43" s="198" t="s">
        <v>198</v>
      </c>
      <c r="K43" s="199" t="s">
        <v>87</v>
      </c>
      <c r="L43" s="31" t="s">
        <v>204</v>
      </c>
      <c r="M43" s="32" t="s">
        <v>207</v>
      </c>
      <c r="N43" s="33" t="s">
        <v>3</v>
      </c>
      <c r="O43" s="34" t="s">
        <v>3</v>
      </c>
    </row>
    <row r="44" spans="1:16" s="21" customFormat="1" ht="15" customHeight="1">
      <c r="B44" s="197" t="s">
        <v>150</v>
      </c>
      <c r="C44" s="211" t="s">
        <v>196</v>
      </c>
      <c r="D44" s="212" t="s">
        <v>197</v>
      </c>
      <c r="E44" s="35" t="s">
        <v>157</v>
      </c>
      <c r="F44" s="211" t="s">
        <v>201</v>
      </c>
      <c r="G44" s="212" t="s">
        <v>197</v>
      </c>
      <c r="H44" s="35" t="s">
        <v>157</v>
      </c>
      <c r="I44" s="211" t="s">
        <v>196</v>
      </c>
      <c r="J44" s="212" t="s">
        <v>197</v>
      </c>
      <c r="K44" s="35" t="s">
        <v>157</v>
      </c>
      <c r="L44" s="111" t="s">
        <v>205</v>
      </c>
      <c r="M44" s="36" t="s">
        <v>205</v>
      </c>
      <c r="N44" s="37" t="s">
        <v>4</v>
      </c>
      <c r="O44" s="35" t="s">
        <v>5</v>
      </c>
      <c r="P44" s="38">
        <f>'[1]Data Consolidat'!C25</f>
        <v>2</v>
      </c>
    </row>
    <row r="45" spans="1:16" s="21" customFormat="1" ht="6" customHeight="1">
      <c r="B45" s="7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6" s="21" customFormat="1" ht="15" customHeight="1">
      <c r="B46" s="129" t="str">
        <f>'[1]Rent Schedule'!F24</f>
        <v>-BR</v>
      </c>
      <c r="C46" s="40" t="str">
        <f>IF('[1]Rent Schedule'!H24=0," ", '[1]Rent Schedule'!H24)</f>
        <v xml:space="preserve"> </v>
      </c>
      <c r="D46" s="131">
        <f>IF($D$44="13A RENT", '[1]Data Consolidat'!AM36,'[1]Data Consolidat'!AL54)</f>
        <v>0</v>
      </c>
      <c r="E46" s="132" t="str">
        <f>IF('[1]Rent Schedule'!I24=0," ", '[1]Rent Schedule'!I24)</f>
        <v xml:space="preserve"> </v>
      </c>
      <c r="F46" s="132" t="str">
        <f t="shared" ref="F46:F53" si="0">IF(C46=" "," ",I46-C46)</f>
        <v xml:space="preserve"> </v>
      </c>
      <c r="G46" s="132" t="str">
        <f t="shared" ref="G46:G53" si="1">IF(D46=0," ",J46-D46)</f>
        <v xml:space="preserve"> </v>
      </c>
      <c r="H46" s="42" t="str">
        <f t="shared" ref="H46:H53" si="2">IF(E46=" "," ",K46-E46)</f>
        <v xml:space="preserve"> </v>
      </c>
      <c r="I46" s="42" t="str">
        <f>IF('[1]Rent Schedule'!J24=0," ", '[1]Rent Schedule'!J24)</f>
        <v xml:space="preserve"> </v>
      </c>
      <c r="J46" s="42" t="str">
        <f t="shared" ref="J46:J53" si="3">IF($P$44=1,O46,N46)</f>
        <v xml:space="preserve"> </v>
      </c>
      <c r="K46" s="42" t="str">
        <f>IF('[1]Rent Schedule'!K24=0," ", '[1]Rent Schedule'!K24)</f>
        <v xml:space="preserve"> </v>
      </c>
      <c r="L46" s="43" t="str">
        <f>IF('[1]Rent Schedule'!L24=0," ", '[1]Rent Schedule'!L24)</f>
        <v xml:space="preserve"> </v>
      </c>
      <c r="M46" s="44" t="str">
        <f>IF('[1]Rent Schedule'!M24="N/A"," ", '[1]Rent Schedule'!M24)</f>
        <v xml:space="preserve"> </v>
      </c>
      <c r="N46" s="45" t="str">
        <f>IF('[1]Data Consolidat'!$AK$54=0," ",'[1]Data Consolidat'!$AK$54)</f>
        <v xml:space="preserve"> </v>
      </c>
      <c r="O46" s="45" t="str">
        <f>IF('[1]Data Consolidat'!AN36=0," ",'[1]Data Consolidat'!AN36)</f>
        <v xml:space="preserve"> </v>
      </c>
    </row>
    <row r="47" spans="1:16" s="21" customFormat="1" ht="15" customHeight="1">
      <c r="B47" s="129" t="str">
        <f>'[1]Rent Schedule'!F25</f>
        <v>-BR</v>
      </c>
      <c r="C47" s="40" t="str">
        <f>IF('[1]Rent Schedule'!H25=0," ", '[1]Rent Schedule'!H25)</f>
        <v xml:space="preserve"> </v>
      </c>
      <c r="D47" s="131">
        <f>IF($D$44="13A RENT", '[1]Data Consolidat'!AM37,'[1]Data Consolidat'!AL55)</f>
        <v>0</v>
      </c>
      <c r="E47" s="132" t="str">
        <f>IF('[1]Rent Schedule'!I25=0," ", '[1]Rent Schedule'!I25)</f>
        <v xml:space="preserve"> </v>
      </c>
      <c r="F47" s="132" t="str">
        <f t="shared" si="0"/>
        <v xml:space="preserve"> </v>
      </c>
      <c r="G47" s="132" t="str">
        <f t="shared" si="1"/>
        <v xml:space="preserve"> </v>
      </c>
      <c r="H47" s="42" t="str">
        <f t="shared" si="2"/>
        <v xml:space="preserve"> </v>
      </c>
      <c r="I47" s="42" t="str">
        <f>IF('[1]Rent Schedule'!J25=0," ", '[1]Rent Schedule'!J25)</f>
        <v xml:space="preserve"> </v>
      </c>
      <c r="J47" s="42" t="str">
        <f t="shared" si="3"/>
        <v xml:space="preserve"> </v>
      </c>
      <c r="K47" s="42" t="str">
        <f>IF('[1]Rent Schedule'!K25=0," ", '[1]Rent Schedule'!K25)</f>
        <v xml:space="preserve"> </v>
      </c>
      <c r="L47" s="43" t="str">
        <f>IF('[1]Rent Schedule'!L25=0," ", '[1]Rent Schedule'!L25)</f>
        <v xml:space="preserve"> </v>
      </c>
      <c r="M47" s="44" t="str">
        <f>IF('[1]Rent Schedule'!M25="N/A"," ", '[1]Rent Schedule'!M25)</f>
        <v xml:space="preserve"> </v>
      </c>
      <c r="N47" s="45" t="str">
        <f>IF('[1]Data Consolidat'!$AK$55=0," ",'[1]Data Consolidat'!$AK$55)</f>
        <v xml:space="preserve"> </v>
      </c>
      <c r="O47" s="45" t="str">
        <f>IF('[1]Data Consolidat'!AN37=0," ",'[1]Data Consolidat'!AN37)</f>
        <v xml:space="preserve"> </v>
      </c>
    </row>
    <row r="48" spans="1:16" s="21" customFormat="1" ht="15" customHeight="1">
      <c r="B48" s="129" t="str">
        <f>'[1]Rent Schedule'!F26</f>
        <v>-BR</v>
      </c>
      <c r="C48" s="40" t="str">
        <f>IF('[1]Rent Schedule'!H26=0," ", '[1]Rent Schedule'!H26)</f>
        <v xml:space="preserve"> </v>
      </c>
      <c r="D48" s="131">
        <f>IF($D$44="13A RENT", '[1]Data Consolidat'!AM38,'[1]Data Consolidat'!AL56)</f>
        <v>0</v>
      </c>
      <c r="E48" s="132" t="str">
        <f>IF('[1]Rent Schedule'!I26=0," ", '[1]Rent Schedule'!I26)</f>
        <v xml:space="preserve"> </v>
      </c>
      <c r="F48" s="132" t="str">
        <f t="shared" si="0"/>
        <v xml:space="preserve"> </v>
      </c>
      <c r="G48" s="132" t="str">
        <f t="shared" si="1"/>
        <v xml:space="preserve"> </v>
      </c>
      <c r="H48" s="42" t="str">
        <f t="shared" si="2"/>
        <v xml:space="preserve"> </v>
      </c>
      <c r="I48" s="42" t="str">
        <f>IF('[1]Rent Schedule'!J26=0," ", '[1]Rent Schedule'!J26)</f>
        <v xml:space="preserve"> </v>
      </c>
      <c r="J48" s="42" t="str">
        <f t="shared" si="3"/>
        <v xml:space="preserve"> </v>
      </c>
      <c r="K48" s="42" t="str">
        <f>IF('[1]Rent Schedule'!K26=0," ", '[1]Rent Schedule'!K26)</f>
        <v xml:space="preserve"> </v>
      </c>
      <c r="L48" s="43" t="str">
        <f>IF('[1]Rent Schedule'!L26=0," ", '[1]Rent Schedule'!L26)</f>
        <v xml:space="preserve"> </v>
      </c>
      <c r="M48" s="44" t="str">
        <f>IF('[1]Rent Schedule'!M26="N/A"," ", '[1]Rent Schedule'!M26)</f>
        <v xml:space="preserve"> </v>
      </c>
      <c r="N48" s="45" t="str">
        <f>IF('[1]Data Consolidat'!$AK$56=0," ",'[1]Data Consolidat'!$AK$56)</f>
        <v xml:space="preserve"> </v>
      </c>
      <c r="O48" s="45" t="str">
        <f>IF('[1]Data Consolidat'!AN38=0," ",'[1]Data Consolidat'!AN38)</f>
        <v xml:space="preserve"> </v>
      </c>
    </row>
    <row r="49" spans="2:15" s="21" customFormat="1" ht="15" customHeight="1">
      <c r="B49" s="129" t="str">
        <f>'[1]Rent Schedule'!F27</f>
        <v>-BR</v>
      </c>
      <c r="C49" s="40" t="str">
        <f>IF('[1]Rent Schedule'!H27=0," ", '[1]Rent Schedule'!H27)</f>
        <v xml:space="preserve"> </v>
      </c>
      <c r="D49" s="131">
        <f>IF($D$44="13A RENT", '[1]Data Consolidat'!AM39,'[1]Data Consolidat'!AL57)</f>
        <v>0</v>
      </c>
      <c r="E49" s="132" t="str">
        <f>IF('[1]Rent Schedule'!I27=0," ", '[1]Rent Schedule'!I27)</f>
        <v xml:space="preserve"> </v>
      </c>
      <c r="F49" s="132" t="str">
        <f t="shared" si="0"/>
        <v xml:space="preserve"> </v>
      </c>
      <c r="G49" s="132" t="str">
        <f t="shared" si="1"/>
        <v xml:space="preserve"> </v>
      </c>
      <c r="H49" s="42" t="str">
        <f t="shared" si="2"/>
        <v xml:space="preserve"> </v>
      </c>
      <c r="I49" s="42" t="str">
        <f>IF('[1]Rent Schedule'!J27=0," ", '[1]Rent Schedule'!J27)</f>
        <v xml:space="preserve"> </v>
      </c>
      <c r="J49" s="42" t="str">
        <f t="shared" si="3"/>
        <v xml:space="preserve"> </v>
      </c>
      <c r="K49" s="42" t="str">
        <f>IF('[1]Rent Schedule'!K27=0," ", '[1]Rent Schedule'!K27)</f>
        <v xml:space="preserve"> </v>
      </c>
      <c r="L49" s="43" t="str">
        <f>IF('[1]Rent Schedule'!L27=0," ", '[1]Rent Schedule'!L27)</f>
        <v xml:space="preserve"> </v>
      </c>
      <c r="M49" s="44" t="str">
        <f>IF('[1]Rent Schedule'!M27="N/A"," ", '[1]Rent Schedule'!M27)</f>
        <v xml:space="preserve"> </v>
      </c>
      <c r="N49" s="45" t="str">
        <f>IF('[1]Data Consolidat'!$AK$57=0," ",'[1]Data Consolidat'!$AK$57)</f>
        <v xml:space="preserve"> </v>
      </c>
      <c r="O49" s="45" t="str">
        <f>IF('[1]Data Consolidat'!AN39=0," ",'[1]Data Consolidat'!AN39)</f>
        <v xml:space="preserve"> </v>
      </c>
    </row>
    <row r="50" spans="2:15" s="21" customFormat="1" ht="15" customHeight="1">
      <c r="B50" s="129" t="str">
        <f>'[1]Rent Schedule'!F28</f>
        <v>-BR</v>
      </c>
      <c r="C50" s="40" t="str">
        <f>IF('[1]Rent Schedule'!H28=0," ", '[1]Rent Schedule'!H28)</f>
        <v xml:space="preserve"> </v>
      </c>
      <c r="D50" s="131">
        <f>IF($D$44="13A RENT", '[1]Data Consolidat'!AM40,'[1]Data Consolidat'!AL58)</f>
        <v>0</v>
      </c>
      <c r="E50" s="132" t="str">
        <f>IF('[1]Rent Schedule'!I28=0," ", '[1]Rent Schedule'!I28)</f>
        <v xml:space="preserve"> </v>
      </c>
      <c r="F50" s="132" t="str">
        <f t="shared" si="0"/>
        <v xml:space="preserve"> </v>
      </c>
      <c r="G50" s="132" t="str">
        <f t="shared" si="1"/>
        <v xml:space="preserve"> </v>
      </c>
      <c r="H50" s="42" t="str">
        <f t="shared" si="2"/>
        <v xml:space="preserve"> </v>
      </c>
      <c r="I50" s="42" t="str">
        <f>IF('[1]Rent Schedule'!J28=0," ", '[1]Rent Schedule'!J28)</f>
        <v xml:space="preserve"> </v>
      </c>
      <c r="J50" s="42" t="str">
        <f t="shared" si="3"/>
        <v xml:space="preserve"> </v>
      </c>
      <c r="K50" s="42" t="str">
        <f>IF('[1]Rent Schedule'!K28=0," ", '[1]Rent Schedule'!K28)</f>
        <v xml:space="preserve"> </v>
      </c>
      <c r="L50" s="43" t="str">
        <f>IF('[1]Rent Schedule'!L28=0," ", '[1]Rent Schedule'!L28)</f>
        <v xml:space="preserve"> </v>
      </c>
      <c r="M50" s="44" t="str">
        <f>IF('[1]Rent Schedule'!M28="N/A"," ", '[1]Rent Schedule'!M28)</f>
        <v xml:space="preserve"> </v>
      </c>
      <c r="N50" s="45" t="str">
        <f>IF('[1]Data Consolidat'!$AK$58=0," ",'[1]Data Consolidat'!$AK$58)</f>
        <v xml:space="preserve"> </v>
      </c>
      <c r="O50" s="45" t="str">
        <f>IF('[1]Data Consolidat'!AN40=0," ",'[1]Data Consolidat'!AN40)</f>
        <v xml:space="preserve"> </v>
      </c>
    </row>
    <row r="51" spans="2:15" s="21" customFormat="1" ht="15" customHeight="1">
      <c r="B51" s="129" t="str">
        <f>'[1]Rent Schedule'!F29</f>
        <v>-BR</v>
      </c>
      <c r="C51" s="40" t="str">
        <f>IF('[1]Rent Schedule'!H29=0," ", '[1]Rent Schedule'!H29)</f>
        <v xml:space="preserve"> </v>
      </c>
      <c r="D51" s="131">
        <f>IF($D$44="13A RENT", '[1]Data Consolidat'!AM41,'[1]Data Consolidat'!AL59)</f>
        <v>0</v>
      </c>
      <c r="E51" s="132" t="str">
        <f>IF('[1]Rent Schedule'!I29=0," ", '[1]Rent Schedule'!I29)</f>
        <v xml:space="preserve"> </v>
      </c>
      <c r="F51" s="132" t="str">
        <f t="shared" si="0"/>
        <v xml:space="preserve"> </v>
      </c>
      <c r="G51" s="132" t="str">
        <f t="shared" si="1"/>
        <v xml:space="preserve"> </v>
      </c>
      <c r="H51" s="42" t="str">
        <f t="shared" si="2"/>
        <v xml:space="preserve"> </v>
      </c>
      <c r="I51" s="42" t="str">
        <f>IF('[1]Rent Schedule'!J29=0," ", '[1]Rent Schedule'!J29)</f>
        <v xml:space="preserve"> </v>
      </c>
      <c r="J51" s="42" t="str">
        <f t="shared" si="3"/>
        <v xml:space="preserve"> </v>
      </c>
      <c r="K51" s="42" t="str">
        <f>IF('[1]Rent Schedule'!K29=0," ", '[1]Rent Schedule'!K29)</f>
        <v xml:space="preserve"> </v>
      </c>
      <c r="L51" s="43" t="str">
        <f>IF('[1]Rent Schedule'!L29=0," ", '[1]Rent Schedule'!L29)</f>
        <v xml:space="preserve"> </v>
      </c>
      <c r="M51" s="44" t="str">
        <f>IF('[1]Rent Schedule'!M29="N/A"," ", '[1]Rent Schedule'!M29)</f>
        <v xml:space="preserve"> </v>
      </c>
      <c r="N51" s="45" t="str">
        <f>IF('[1]Data Consolidat'!$AK$59=0," ",'[1]Data Consolidat'!$AK$59)</f>
        <v xml:space="preserve"> </v>
      </c>
      <c r="O51" s="45" t="str">
        <f>IF('[1]Data Consolidat'!AN41=0," ",'[1]Data Consolidat'!AN41)</f>
        <v xml:space="preserve"> </v>
      </c>
    </row>
    <row r="52" spans="2:15" s="21" customFormat="1" ht="15.75">
      <c r="B52" s="129" t="str">
        <f>'[1]Rent Schedule'!F30</f>
        <v>-BR</v>
      </c>
      <c r="C52" s="40" t="str">
        <f>IF('[1]Rent Schedule'!H30=0," ", '[1]Rent Schedule'!H30)</f>
        <v xml:space="preserve"> </v>
      </c>
      <c r="D52" s="131">
        <f>IF($D$44="13A RENT", '[1]Data Consolidat'!AM42,'[1]Data Consolidat'!AL60)</f>
        <v>0</v>
      </c>
      <c r="E52" s="132" t="str">
        <f>IF('[1]Rent Schedule'!I30=0," ", '[1]Rent Schedule'!I30)</f>
        <v xml:space="preserve"> </v>
      </c>
      <c r="F52" s="132" t="str">
        <f t="shared" si="0"/>
        <v xml:space="preserve"> </v>
      </c>
      <c r="G52" s="132" t="str">
        <f t="shared" si="1"/>
        <v xml:space="preserve"> </v>
      </c>
      <c r="H52" s="42" t="str">
        <f t="shared" si="2"/>
        <v xml:space="preserve"> </v>
      </c>
      <c r="I52" s="42" t="str">
        <f>IF('[1]Rent Schedule'!J30=0," ", '[1]Rent Schedule'!J30)</f>
        <v xml:space="preserve"> </v>
      </c>
      <c r="J52" s="42" t="str">
        <f t="shared" si="3"/>
        <v xml:space="preserve"> </v>
      </c>
      <c r="K52" s="42" t="str">
        <f>IF('[1]Rent Schedule'!K30=0," ", '[1]Rent Schedule'!K30)</f>
        <v xml:space="preserve"> </v>
      </c>
      <c r="L52" s="43" t="str">
        <f>IF('[1]Rent Schedule'!L30=0," ", '[1]Rent Schedule'!L30)</f>
        <v xml:space="preserve"> </v>
      </c>
      <c r="M52" s="44" t="str">
        <f>IF('[1]Rent Schedule'!M30="N/A"," ", '[1]Rent Schedule'!M30)</f>
        <v xml:space="preserve"> </v>
      </c>
      <c r="N52" s="45" t="str">
        <f>IF('[1]Data Consolidat'!$AK$60=0," ",'[1]Data Consolidat'!$AK$60)</f>
        <v xml:space="preserve"> </v>
      </c>
      <c r="O52" s="45" t="str">
        <f>IF('[1]Data Consolidat'!AN42=0," ",'[1]Data Consolidat'!AN42)</f>
        <v xml:space="preserve"> </v>
      </c>
    </row>
    <row r="53" spans="2:15" s="21" customFormat="1" ht="15.75">
      <c r="B53" s="130" t="str">
        <f>'[1]Rent Schedule'!F31</f>
        <v>-BR</v>
      </c>
      <c r="C53" s="46" t="str">
        <f>IF('[1]Rent Schedule'!H31=0," ", '[1]Rent Schedule'!H31)</f>
        <v xml:space="preserve"> </v>
      </c>
      <c r="D53" s="131">
        <f>IF($D$44="13A RENT", '[1]Data Consolidat'!AM43,'[1]Data Consolidat'!AL61)</f>
        <v>0</v>
      </c>
      <c r="E53" s="133" t="str">
        <f>IF('[1]Rent Schedule'!I31=0," ", '[1]Rent Schedule'!I31)</f>
        <v xml:space="preserve"> </v>
      </c>
      <c r="F53" s="132" t="str">
        <f t="shared" si="0"/>
        <v xml:space="preserve"> </v>
      </c>
      <c r="G53" s="132" t="str">
        <f t="shared" si="1"/>
        <v xml:space="preserve"> </v>
      </c>
      <c r="H53" s="42" t="str">
        <f t="shared" si="2"/>
        <v xml:space="preserve"> </v>
      </c>
      <c r="I53" s="47" t="str">
        <f>IF('[1]Rent Schedule'!J31=0," ", '[1]Rent Schedule'!J31)</f>
        <v xml:space="preserve"> </v>
      </c>
      <c r="J53" s="42" t="str">
        <f t="shared" si="3"/>
        <v xml:space="preserve"> </v>
      </c>
      <c r="K53" s="47" t="str">
        <f>IF('[1]Rent Schedule'!K31=0," ", '[1]Rent Schedule'!K31)</f>
        <v xml:space="preserve"> </v>
      </c>
      <c r="L53" s="48" t="str">
        <f>IF('[1]Rent Schedule'!L31=0," ", '[1]Rent Schedule'!L31)</f>
        <v xml:space="preserve"> </v>
      </c>
      <c r="M53" s="55" t="str">
        <f>IF('[1]Rent Schedule'!M31="N/A"," ", '[1]Rent Schedule'!M31)</f>
        <v xml:space="preserve"> </v>
      </c>
      <c r="N53" s="45" t="str">
        <f>IF('[1]Data Consolidat'!$AK$61=0," ",'[1]Data Consolidat'!$AK$61)</f>
        <v xml:space="preserve"> </v>
      </c>
      <c r="O53" s="49" t="str">
        <f>IF('[1]Data Consolidat'!AN43=0," ",'[1]Data Consolidat'!AN43)</f>
        <v xml:space="preserve"> </v>
      </c>
    </row>
    <row r="54" spans="2:15" s="21" customFormat="1" ht="6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2:15" ht="15.75">
      <c r="C55" s="7"/>
    </row>
    <row r="56" spans="2:15" ht="33.75" customHeight="1">
      <c r="B56" s="338" t="s">
        <v>208</v>
      </c>
      <c r="C56" s="338"/>
      <c r="D56" s="338"/>
      <c r="E56" s="338"/>
      <c r="F56" s="338"/>
      <c r="G56" s="338"/>
      <c r="H56" s="338"/>
      <c r="I56" s="338"/>
      <c r="J56" s="338"/>
    </row>
    <row r="57" spans="2:15">
      <c r="B57" s="19"/>
      <c r="C57" s="19"/>
      <c r="D57" s="19"/>
      <c r="E57" s="19"/>
      <c r="F57" s="19"/>
      <c r="G57" s="19"/>
      <c r="H57" s="19"/>
      <c r="I57" s="19"/>
      <c r="J57" s="19"/>
    </row>
    <row r="58" spans="2:15" ht="15.75">
      <c r="B58" s="19"/>
      <c r="C58" s="7" t="s">
        <v>209</v>
      </c>
      <c r="D58" s="19"/>
      <c r="E58" s="203" t="s">
        <v>210</v>
      </c>
      <c r="F58" s="19"/>
      <c r="G58" s="19"/>
      <c r="H58" s="23" t="s">
        <v>211</v>
      </c>
      <c r="I58" s="19"/>
      <c r="J58" s="19"/>
    </row>
    <row r="59" spans="2:15">
      <c r="B59" s="19"/>
      <c r="C59" s="19"/>
      <c r="D59" s="19"/>
      <c r="E59" s="19"/>
      <c r="F59" s="19"/>
      <c r="G59" s="19"/>
      <c r="H59" s="19"/>
      <c r="I59" s="19"/>
      <c r="J59" s="19"/>
    </row>
    <row r="60" spans="2:15" ht="15.75">
      <c r="B60" s="7" t="s">
        <v>241</v>
      </c>
      <c r="C60" s="19"/>
      <c r="D60" s="19"/>
      <c r="E60" s="19"/>
      <c r="F60" s="19"/>
      <c r="G60" s="19"/>
      <c r="H60" s="7" t="str">
        <f>('[1]Data Consolidat'!B17)</f>
        <v/>
      </c>
      <c r="I60" s="19"/>
      <c r="J60" s="19"/>
    </row>
    <row r="61" spans="2:15" ht="15.75">
      <c r="B61" s="7" t="s">
        <v>7</v>
      </c>
      <c r="C61" s="19"/>
      <c r="D61" s="19"/>
      <c r="E61" s="19"/>
      <c r="F61" s="19"/>
      <c r="G61" s="19"/>
      <c r="H61" s="7" t="str">
        <f>('[1]Data Consolidat'!B61)</f>
        <v/>
      </c>
      <c r="I61" s="19"/>
      <c r="J61" s="19"/>
    </row>
    <row r="62" spans="2:15" ht="15.75">
      <c r="B62" s="7" t="s">
        <v>8</v>
      </c>
      <c r="C62" s="19"/>
      <c r="D62" s="19"/>
      <c r="E62" s="19"/>
      <c r="F62" s="19"/>
      <c r="G62" s="19"/>
      <c r="H62" s="7" t="str">
        <f>('[1]Data Consolidat'!B62)</f>
        <v/>
      </c>
      <c r="I62" s="19"/>
      <c r="J62" s="19"/>
    </row>
    <row r="63" spans="2:15" ht="15.75">
      <c r="B63" s="7" t="s">
        <v>9</v>
      </c>
      <c r="C63" s="19"/>
      <c r="D63" s="72"/>
      <c r="E63" s="72"/>
      <c r="F63" s="72"/>
      <c r="G63" s="72"/>
      <c r="H63" s="73" t="str">
        <f>('[1]Data Consolidat'!B63)</f>
        <v/>
      </c>
      <c r="I63" s="72"/>
      <c r="J63" s="72"/>
    </row>
    <row r="64" spans="2:15" ht="15.75">
      <c r="B64" s="7" t="s">
        <v>10</v>
      </c>
      <c r="C64" s="7" t="s">
        <v>11</v>
      </c>
      <c r="D64" s="72"/>
      <c r="E64" s="72"/>
      <c r="F64" s="72"/>
      <c r="G64" s="72"/>
      <c r="H64" s="73" t="str">
        <f>('[1]Data Consolidat'!B64)</f>
        <v/>
      </c>
      <c r="I64" s="134" t="str">
        <f>('[1]Data Consolidat'!B65)</f>
        <v>00000-0000</v>
      </c>
      <c r="J64" s="72"/>
    </row>
    <row r="65" spans="2:9" ht="3" customHeight="1"/>
    <row r="66" spans="2:9" ht="30.75" customHeight="1"/>
    <row r="68" spans="2:9">
      <c r="B68" s="19" t="s">
        <v>213</v>
      </c>
      <c r="C68" s="72"/>
      <c r="D68" s="72"/>
      <c r="E68" s="72"/>
      <c r="F68" s="72"/>
      <c r="G68" s="72"/>
    </row>
    <row r="69" spans="2:9">
      <c r="B69" s="19" t="s">
        <v>212</v>
      </c>
      <c r="C69" s="72"/>
      <c r="D69" s="72"/>
      <c r="E69" s="72"/>
      <c r="F69" s="72"/>
      <c r="G69" s="72"/>
    </row>
    <row r="70" spans="2:9" s="21" customFormat="1">
      <c r="B70" s="205" t="s">
        <v>214</v>
      </c>
      <c r="C70" s="71"/>
      <c r="D70" s="71"/>
      <c r="E70" s="71"/>
      <c r="F70" s="71"/>
      <c r="G70" s="71"/>
    </row>
    <row r="71" spans="2:9">
      <c r="B71" s="19" t="s">
        <v>215</v>
      </c>
      <c r="C71" s="72"/>
      <c r="D71" s="72"/>
      <c r="E71" s="72"/>
      <c r="F71" s="72"/>
      <c r="G71" s="72"/>
    </row>
    <row r="72" spans="2:9" ht="15.75">
      <c r="B72" s="19" t="s">
        <v>216</v>
      </c>
      <c r="C72" s="72"/>
      <c r="D72" s="72"/>
      <c r="E72" s="72"/>
      <c r="H72" s="335">
        <f>([1]Time_Line!H43)</f>
        <v>40950</v>
      </c>
      <c r="I72" s="335"/>
    </row>
    <row r="74" spans="2:9" ht="15.75">
      <c r="B74" s="19" t="s">
        <v>217</v>
      </c>
      <c r="C74" s="72"/>
      <c r="D74" s="72"/>
      <c r="E74" s="72"/>
      <c r="F74" s="126">
        <f>([1]Time_Line!H44)</f>
        <v>40952</v>
      </c>
      <c r="G74" s="19" t="s">
        <v>218</v>
      </c>
      <c r="H74" s="126">
        <f>([1]Time_Line!H45)</f>
        <v>40956</v>
      </c>
    </row>
    <row r="75" spans="2:9">
      <c r="B75" s="19" t="s">
        <v>219</v>
      </c>
      <c r="C75" s="72"/>
      <c r="D75" s="72"/>
      <c r="E75" s="72"/>
      <c r="F75" s="72"/>
      <c r="G75" s="72"/>
      <c r="H75" s="72"/>
    </row>
    <row r="76" spans="2:9">
      <c r="B76" s="19" t="s">
        <v>220</v>
      </c>
      <c r="C76" s="72"/>
      <c r="D76" s="72"/>
      <c r="E76" s="72"/>
      <c r="F76" s="72"/>
      <c r="G76" s="72"/>
      <c r="H76" s="72"/>
    </row>
    <row r="77" spans="2:9" ht="7.5" customHeight="1"/>
    <row r="78" spans="2:9">
      <c r="B78" s="19" t="s">
        <v>221</v>
      </c>
      <c r="C78" s="72"/>
      <c r="D78" s="72"/>
      <c r="E78" s="72"/>
      <c r="F78" s="72"/>
      <c r="G78" s="72"/>
      <c r="H78" s="72"/>
    </row>
    <row r="79" spans="2:9">
      <c r="B79" s="19" t="s">
        <v>222</v>
      </c>
      <c r="C79" s="72"/>
      <c r="D79" s="72"/>
      <c r="E79" s="72"/>
      <c r="F79" s="72"/>
      <c r="G79" s="72"/>
      <c r="H79" s="72"/>
    </row>
    <row r="80" spans="2:9" ht="15.75">
      <c r="B80" s="19" t="s">
        <v>223</v>
      </c>
      <c r="C80" s="72"/>
      <c r="D80" s="72"/>
      <c r="E80" s="72"/>
      <c r="F80" s="72"/>
      <c r="G80" s="72"/>
      <c r="H80" s="126">
        <f>[1]Time_Line!H47</f>
        <v>40962</v>
      </c>
    </row>
    <row r="81" spans="1:12" ht="15.75" customHeight="1">
      <c r="B81" s="19" t="s">
        <v>224</v>
      </c>
      <c r="C81" s="72"/>
      <c r="D81" s="72"/>
      <c r="E81" s="72"/>
      <c r="G81" s="126">
        <f>[1]Time_Line!H49</f>
        <v>40966</v>
      </c>
      <c r="H81" s="213" t="s">
        <v>225</v>
      </c>
      <c r="I81" s="72"/>
      <c r="J81" s="72"/>
    </row>
    <row r="82" spans="1:12">
      <c r="B82" s="19" t="s">
        <v>226</v>
      </c>
      <c r="C82" s="72"/>
      <c r="D82" s="72"/>
      <c r="E82" s="72"/>
      <c r="F82" s="72"/>
      <c r="G82" s="72"/>
      <c r="H82" s="72"/>
      <c r="I82" s="72"/>
      <c r="J82" s="72"/>
    </row>
    <row r="83" spans="1:12" ht="15.75">
      <c r="B83" s="19" t="s">
        <v>227</v>
      </c>
      <c r="C83" s="72"/>
      <c r="D83" s="72"/>
      <c r="E83" s="72"/>
      <c r="F83" s="72"/>
      <c r="G83" s="72"/>
      <c r="H83" s="72"/>
      <c r="K83" s="348">
        <f>([1]Time_Line!H54)</f>
        <v>40995</v>
      </c>
      <c r="L83" s="349"/>
    </row>
    <row r="85" spans="1:12">
      <c r="A85" s="72"/>
      <c r="B85" s="19" t="s">
        <v>228</v>
      </c>
      <c r="C85" s="72"/>
      <c r="D85" s="72"/>
      <c r="E85" s="72"/>
      <c r="F85" s="72"/>
      <c r="G85" s="72"/>
    </row>
    <row r="86" spans="1:12">
      <c r="A86" s="72"/>
      <c r="B86" s="19" t="s">
        <v>229</v>
      </c>
      <c r="C86" s="72"/>
      <c r="D86" s="72"/>
      <c r="E86" s="72"/>
      <c r="F86" s="72"/>
      <c r="G86" s="72"/>
    </row>
    <row r="87" spans="1:12">
      <c r="A87" s="72"/>
      <c r="B87" s="19" t="s">
        <v>230</v>
      </c>
      <c r="C87" s="72"/>
      <c r="D87" s="72"/>
      <c r="E87" s="72"/>
      <c r="F87" s="72"/>
      <c r="G87" s="72"/>
    </row>
    <row r="88" spans="1:12">
      <c r="B88" s="19"/>
    </row>
    <row r="89" spans="1:12">
      <c r="B89" s="19" t="s">
        <v>231</v>
      </c>
      <c r="C89" s="72"/>
      <c r="D89" s="72"/>
      <c r="E89" s="72"/>
      <c r="F89" s="72"/>
      <c r="G89" s="72"/>
    </row>
    <row r="90" spans="1:12">
      <c r="B90" s="19" t="s">
        <v>232</v>
      </c>
      <c r="C90" s="72"/>
      <c r="D90" s="72"/>
      <c r="E90" s="72"/>
      <c r="F90" s="72"/>
      <c r="G90" s="72"/>
    </row>
    <row r="91" spans="1:12">
      <c r="B91" s="19" t="s">
        <v>233</v>
      </c>
      <c r="C91" s="72"/>
      <c r="D91" s="72"/>
      <c r="E91" s="72"/>
      <c r="F91" s="72"/>
      <c r="G91" s="72"/>
    </row>
    <row r="92" spans="1:12">
      <c r="B92" s="19"/>
    </row>
    <row r="93" spans="1:12">
      <c r="B93" s="19" t="s">
        <v>234</v>
      </c>
      <c r="C93" s="72"/>
      <c r="D93" s="72"/>
      <c r="E93" s="72"/>
      <c r="F93" s="72"/>
      <c r="G93" s="72"/>
    </row>
    <row r="94" spans="1:12">
      <c r="B94" s="19"/>
    </row>
    <row r="95" spans="1:12">
      <c r="B95" s="208" t="s">
        <v>235</v>
      </c>
      <c r="C95" s="72"/>
      <c r="D95" s="72"/>
      <c r="E95" s="72"/>
      <c r="F95" s="72"/>
    </row>
    <row r="98" spans="2:13">
      <c r="B98" s="72"/>
      <c r="C98" s="19" t="s">
        <v>307</v>
      </c>
      <c r="D98" s="19"/>
      <c r="E98" s="19"/>
      <c r="F98" s="19"/>
      <c r="G98" s="72"/>
      <c r="H98" s="72"/>
      <c r="I98" s="72"/>
      <c r="J98" s="72"/>
      <c r="K98" s="72"/>
      <c r="L98" s="72"/>
      <c r="M98" s="72"/>
    </row>
    <row r="99" spans="2:13" ht="15.75">
      <c r="B99" s="72"/>
      <c r="C99" s="19"/>
      <c r="D99" s="207" t="s">
        <v>236</v>
      </c>
      <c r="E99" s="346" t="str">
        <f>('[1]Data Consolidat'!B67)</f>
        <v/>
      </c>
      <c r="F99" s="347"/>
      <c r="G99" s="72"/>
      <c r="H99" s="72"/>
      <c r="I99" s="72"/>
      <c r="J99" s="72"/>
      <c r="K99" s="72"/>
      <c r="L99" s="72"/>
      <c r="M99" s="72"/>
    </row>
    <row r="100" spans="2:13">
      <c r="B100" s="72"/>
      <c r="C100" s="19"/>
      <c r="D100" s="19"/>
      <c r="E100" s="19"/>
      <c r="F100" s="19"/>
      <c r="G100" s="72"/>
      <c r="H100" s="72"/>
      <c r="I100" s="72"/>
      <c r="J100" s="72"/>
      <c r="K100" s="72"/>
      <c r="L100" s="72"/>
      <c r="M100" s="72"/>
    </row>
    <row r="101" spans="2:13" ht="15.75">
      <c r="B101" s="72"/>
      <c r="C101" s="207" t="s">
        <v>237</v>
      </c>
      <c r="D101" s="344" t="str">
        <f>('[1]Data Consolidat'!B68)</f>
        <v/>
      </c>
      <c r="E101" s="345"/>
      <c r="F101" s="345"/>
      <c r="G101" s="72"/>
      <c r="H101" s="72"/>
      <c r="I101" s="72"/>
      <c r="J101" s="72"/>
      <c r="K101" s="72"/>
      <c r="L101" s="72"/>
      <c r="M101" s="72"/>
    </row>
    <row r="102" spans="2:13">
      <c r="B102" s="72"/>
      <c r="C102" s="19"/>
      <c r="D102" s="214"/>
      <c r="E102" s="214"/>
      <c r="F102" s="214"/>
      <c r="G102" s="72"/>
      <c r="H102" s="72"/>
      <c r="I102" s="72"/>
      <c r="J102" s="72"/>
      <c r="K102" s="72"/>
      <c r="L102" s="72"/>
      <c r="M102" s="72"/>
    </row>
    <row r="103" spans="2:13">
      <c r="B103" s="72"/>
      <c r="C103" s="19"/>
      <c r="D103" s="19"/>
      <c r="E103" s="19"/>
      <c r="F103" s="19"/>
      <c r="G103" s="72"/>
      <c r="H103" s="72"/>
      <c r="I103" s="72"/>
      <c r="J103" s="72"/>
      <c r="K103" s="72"/>
      <c r="L103" s="72"/>
      <c r="M103" s="72"/>
    </row>
    <row r="104" spans="2:13" ht="15.75">
      <c r="B104" s="72"/>
      <c r="C104" s="207" t="s">
        <v>238</v>
      </c>
      <c r="D104" s="344" t="str">
        <f>'[1]Data Consolidat'!B17</f>
        <v/>
      </c>
      <c r="E104" s="345"/>
      <c r="F104" s="345"/>
      <c r="G104" s="72"/>
      <c r="H104" s="72"/>
      <c r="I104" s="72"/>
      <c r="J104" s="72"/>
      <c r="K104" s="72"/>
      <c r="L104" s="72"/>
      <c r="M104" s="72"/>
    </row>
    <row r="105" spans="2:13" ht="15.75">
      <c r="B105" s="72"/>
      <c r="C105" s="19"/>
      <c r="D105" s="343"/>
      <c r="E105" s="341"/>
      <c r="F105" s="341"/>
      <c r="G105" s="72"/>
      <c r="H105" s="72"/>
      <c r="I105" s="72"/>
      <c r="J105" s="72"/>
      <c r="K105" s="72"/>
      <c r="L105" s="72"/>
      <c r="M105" s="72"/>
    </row>
    <row r="106" spans="2:13" ht="15.75">
      <c r="B106" s="72"/>
      <c r="C106" s="207" t="s">
        <v>239</v>
      </c>
      <c r="D106" s="339" t="str">
        <f>('[1]Data Consolidat'!B62)</f>
        <v/>
      </c>
      <c r="E106" s="340"/>
      <c r="F106" s="340"/>
      <c r="G106" s="72"/>
      <c r="H106" s="72"/>
      <c r="I106" s="72"/>
      <c r="J106" s="140" t="str">
        <f>IF('[1]Data Consolidat'!C25=1,"13A RENT","236 RENT")</f>
        <v>236 RENT</v>
      </c>
      <c r="K106" s="72"/>
      <c r="L106" s="72"/>
      <c r="M106" s="72"/>
    </row>
    <row r="107" spans="2:13" ht="15.75">
      <c r="B107" s="72"/>
      <c r="C107" s="72"/>
      <c r="D107" s="73" t="str">
        <f>('[1]Data Consolidat'!B63)</f>
        <v/>
      </c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ht="15.75">
      <c r="B108" s="72"/>
      <c r="C108" s="72"/>
      <c r="D108" s="73" t="str">
        <f>('[1]Data Consolidat'!B64)</f>
        <v/>
      </c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ht="15.75">
      <c r="B109" s="72"/>
      <c r="C109" s="72"/>
      <c r="D109" s="134" t="str">
        <f>('[1]Data Consolidat'!B65)</f>
        <v>00000-0000</v>
      </c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ht="15.75">
      <c r="B110" s="72"/>
      <c r="C110" s="72"/>
      <c r="D110" s="73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ht="15.75">
      <c r="B111" s="72"/>
      <c r="C111" s="207" t="s">
        <v>136</v>
      </c>
      <c r="D111" s="134" t="e">
        <f>('[1]Data Consolidat'!B4)</f>
        <v>#REF!</v>
      </c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ht="23.25" customHeight="1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2:13" ht="18">
      <c r="B113" s="315" t="s">
        <v>240</v>
      </c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</row>
    <row r="114" spans="2:13" ht="27.75" customHeight="1"/>
  </sheetData>
  <mergeCells count="21">
    <mergeCell ref="C31:J34"/>
    <mergeCell ref="D104:F104"/>
    <mergeCell ref="K83:L83"/>
    <mergeCell ref="B1:M1"/>
    <mergeCell ref="C3:D3"/>
    <mergeCell ref="E13:F13"/>
    <mergeCell ref="E15:F15"/>
    <mergeCell ref="C19:J22"/>
    <mergeCell ref="C23:J26"/>
    <mergeCell ref="C27:J30"/>
    <mergeCell ref="C35:J38"/>
    <mergeCell ref="H72:I72"/>
    <mergeCell ref="I42:K42"/>
    <mergeCell ref="B113:M113"/>
    <mergeCell ref="C42:E42"/>
    <mergeCell ref="B56:J56"/>
    <mergeCell ref="D106:F106"/>
    <mergeCell ref="F42:H42"/>
    <mergeCell ref="D105:F105"/>
    <mergeCell ref="D101:F101"/>
    <mergeCell ref="E99:F99"/>
  </mergeCells>
  <phoneticPr fontId="20" type="noConversion"/>
  <printOptions horizontalCentered="1"/>
  <pageMargins left="0.16" right="0.16" top="0.25" bottom="0.31" header="0.17" footer="0.16"/>
  <pageSetup scale="56" fitToHeight="0" orientation="portrait" horizontalDpi="300" verticalDpi="300" r:id="rId1"/>
  <headerFooter alignWithMargins="0">
    <oddFooter>&amp;L&amp;"Arial,Bold"&amp;8Over 10%&amp;R&amp;8&amp;F</oddFooter>
  </headerFooter>
  <rowBreaks count="1" manualBreakCount="1">
    <brk id="66" min="1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Sheet11">
    <pageSetUpPr fitToPage="1"/>
  </sheetPr>
  <dimension ref="A1:N58"/>
  <sheetViews>
    <sheetView showGridLines="0" topLeftCell="A55" zoomScale="81" zoomScaleNormal="81" workbookViewId="0">
      <selection activeCell="C63" sqref="C63"/>
    </sheetView>
  </sheetViews>
  <sheetFormatPr defaultColWidth="9.77734375" defaultRowHeight="15"/>
  <cols>
    <col min="1" max="1" width="12.33203125" style="1" customWidth="1"/>
    <col min="2" max="2" width="11.109375" style="1" customWidth="1"/>
    <col min="3" max="3" width="12.33203125" style="1" customWidth="1"/>
    <col min="4" max="4" width="13.33203125" style="1" customWidth="1"/>
    <col min="5" max="5" width="13.21875" style="1" customWidth="1"/>
    <col min="6" max="6" width="9.88671875" style="1" bestFit="1" customWidth="1"/>
    <col min="7" max="7" width="10" style="1" bestFit="1" customWidth="1"/>
    <col min="8" max="10" width="9.88671875" style="1" bestFit="1" customWidth="1"/>
    <col min="11" max="11" width="8" style="1" customWidth="1"/>
    <col min="12" max="12" width="7.77734375" style="1" customWidth="1"/>
    <col min="13" max="13" width="9.44140625" style="1" customWidth="1"/>
    <col min="14" max="16384" width="9.77734375" style="1"/>
  </cols>
  <sheetData>
    <row r="1" spans="1:14">
      <c r="A1" s="357" t="s">
        <v>251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4">
      <c r="H2" s="13"/>
    </row>
    <row r="3" spans="1:14">
      <c r="A3" s="56" t="s">
        <v>136</v>
      </c>
      <c r="D3" s="360" t="e">
        <f>'[1]Data Consolidat'!B4</f>
        <v>#REF!</v>
      </c>
      <c r="E3" s="360"/>
    </row>
    <row r="4" spans="1:14">
      <c r="A4" s="56" t="s">
        <v>137</v>
      </c>
      <c r="D4" s="360" t="e">
        <f>'[1]Data Consolidat'!B7</f>
        <v>#REF!</v>
      </c>
      <c r="E4" s="360"/>
    </row>
    <row r="5" spans="1:14">
      <c r="A5" s="56" t="s">
        <v>138</v>
      </c>
      <c r="D5" s="360" t="e">
        <f>'[1]Data Consolidat'!B5</f>
        <v>#REF!</v>
      </c>
      <c r="E5" s="360"/>
    </row>
    <row r="7" spans="1:14">
      <c r="A7" s="56" t="s">
        <v>139</v>
      </c>
    </row>
    <row r="8" spans="1:14">
      <c r="A8" s="56" t="s">
        <v>140</v>
      </c>
    </row>
    <row r="9" spans="1:14">
      <c r="A9" s="56" t="s">
        <v>141</v>
      </c>
      <c r="D9" s="215" t="s">
        <v>304</v>
      </c>
    </row>
    <row r="10" spans="1:14">
      <c r="A10" s="56"/>
    </row>
    <row r="11" spans="1:14">
      <c r="A11" s="56" t="s">
        <v>142</v>
      </c>
    </row>
    <row r="12" spans="1:14" ht="15.75" thickBot="1">
      <c r="A12" s="58"/>
      <c r="B12" s="58"/>
      <c r="C12" s="58"/>
      <c r="D12" s="58"/>
      <c r="E12" s="58"/>
      <c r="F12" s="20"/>
      <c r="G12" s="58"/>
      <c r="H12" s="58"/>
      <c r="I12" s="58"/>
      <c r="J12" s="58"/>
      <c r="K12" s="58"/>
      <c r="L12" s="58"/>
      <c r="M12" s="58"/>
    </row>
    <row r="13" spans="1:14" ht="15.75" thickTop="1">
      <c r="A13" s="216"/>
      <c r="B13" s="217" t="s">
        <v>179</v>
      </c>
      <c r="C13" s="218"/>
      <c r="D13" s="217" t="s">
        <v>242</v>
      </c>
      <c r="E13" s="219"/>
      <c r="F13" s="361" t="s">
        <v>244</v>
      </c>
      <c r="G13" s="362"/>
      <c r="H13" s="362"/>
      <c r="I13" s="363"/>
      <c r="J13" s="220"/>
      <c r="K13" s="216"/>
      <c r="L13" s="165" t="e">
        <f>'[1]Data Consolidat'!B21</f>
        <v>#REF!</v>
      </c>
      <c r="M13" s="60" t="s">
        <v>15</v>
      </c>
      <c r="N13" s="4"/>
    </row>
    <row r="14" spans="1:14" ht="41.25" customHeight="1">
      <c r="A14" s="221"/>
      <c r="B14" s="222" t="s">
        <v>339</v>
      </c>
      <c r="C14" s="19"/>
      <c r="D14" s="223" t="s">
        <v>243</v>
      </c>
      <c r="E14" s="224"/>
      <c r="F14" s="364" t="s">
        <v>336</v>
      </c>
      <c r="G14" s="365"/>
      <c r="H14" s="365"/>
      <c r="I14" s="366"/>
      <c r="J14" s="225"/>
      <c r="K14" s="221"/>
      <c r="L14" s="222" t="s">
        <v>149</v>
      </c>
      <c r="M14" s="224"/>
      <c r="N14" s="4"/>
    </row>
    <row r="15" spans="1:14" ht="15.75" thickBot="1">
      <c r="A15" s="226"/>
      <c r="B15" s="227" t="s">
        <v>180</v>
      </c>
      <c r="C15" s="228"/>
      <c r="D15" s="228"/>
      <c r="E15" s="229"/>
      <c r="F15" s="226"/>
      <c r="G15" s="228"/>
      <c r="H15" s="228"/>
      <c r="I15" s="229"/>
      <c r="J15" s="230"/>
      <c r="K15" s="226"/>
      <c r="L15" s="227" t="s">
        <v>43</v>
      </c>
      <c r="M15" s="229"/>
      <c r="N15" s="4"/>
    </row>
    <row r="16" spans="1:14" ht="15.75" thickTop="1">
      <c r="A16" s="59"/>
      <c r="B16" s="231"/>
      <c r="C16" s="231"/>
      <c r="D16" s="231"/>
      <c r="E16" s="232"/>
      <c r="F16" s="59"/>
      <c r="G16" s="231"/>
      <c r="H16" s="231"/>
      <c r="I16" s="232"/>
      <c r="J16" s="233" t="s">
        <v>325</v>
      </c>
      <c r="K16" s="59"/>
      <c r="L16" s="231"/>
      <c r="M16" s="232"/>
      <c r="N16" s="4"/>
    </row>
    <row r="17" spans="1:14">
      <c r="A17" s="4"/>
      <c r="D17" s="222" t="s">
        <v>327</v>
      </c>
      <c r="E17" s="3"/>
      <c r="F17" s="4"/>
      <c r="H17" s="222" t="s">
        <v>327</v>
      </c>
      <c r="I17" s="3"/>
      <c r="J17" s="234" t="s">
        <v>332</v>
      </c>
      <c r="K17" s="4"/>
      <c r="M17" s="3"/>
      <c r="N17" s="4"/>
    </row>
    <row r="18" spans="1:14">
      <c r="A18" s="235" t="s">
        <v>45</v>
      </c>
      <c r="B18" s="222" t="s">
        <v>45</v>
      </c>
      <c r="C18" s="222" t="s">
        <v>325</v>
      </c>
      <c r="D18" s="222" t="s">
        <v>328</v>
      </c>
      <c r="E18" s="236" t="s">
        <v>87</v>
      </c>
      <c r="F18" s="222" t="s">
        <v>325</v>
      </c>
      <c r="G18" s="222" t="s">
        <v>325</v>
      </c>
      <c r="H18" s="222" t="s">
        <v>328</v>
      </c>
      <c r="I18" s="236" t="s">
        <v>87</v>
      </c>
      <c r="J18" s="234" t="s">
        <v>334</v>
      </c>
      <c r="K18" s="235" t="s">
        <v>45</v>
      </c>
      <c r="L18" s="222" t="s">
        <v>45</v>
      </c>
      <c r="M18" s="222" t="s">
        <v>325</v>
      </c>
      <c r="N18" s="4"/>
    </row>
    <row r="19" spans="1:14">
      <c r="A19" s="235" t="s">
        <v>150</v>
      </c>
      <c r="B19" s="222" t="s">
        <v>151</v>
      </c>
      <c r="C19" s="222" t="s">
        <v>326</v>
      </c>
      <c r="D19" s="222" t="s">
        <v>329</v>
      </c>
      <c r="E19" s="236" t="s">
        <v>330</v>
      </c>
      <c r="F19" s="222" t="s">
        <v>326</v>
      </c>
      <c r="G19" s="222" t="s">
        <v>331</v>
      </c>
      <c r="H19" s="222" t="s">
        <v>329</v>
      </c>
      <c r="I19" s="236" t="s">
        <v>330</v>
      </c>
      <c r="J19" s="234" t="s">
        <v>333</v>
      </c>
      <c r="K19" s="235" t="s">
        <v>150</v>
      </c>
      <c r="L19" s="222" t="s">
        <v>151</v>
      </c>
      <c r="M19" s="222" t="s">
        <v>326</v>
      </c>
      <c r="N19" s="4"/>
    </row>
    <row r="20" spans="1:14" ht="15.75" thickBot="1">
      <c r="A20" s="61"/>
      <c r="B20" s="58"/>
      <c r="C20" s="58"/>
      <c r="D20" s="58"/>
      <c r="E20" s="62"/>
      <c r="F20" s="61"/>
      <c r="G20" s="58"/>
      <c r="H20" s="58"/>
      <c r="I20" s="62"/>
      <c r="J20" s="237" t="s">
        <v>335</v>
      </c>
      <c r="K20" s="61"/>
      <c r="L20" s="58"/>
      <c r="M20" s="62"/>
      <c r="N20" s="4"/>
    </row>
    <row r="21" spans="1:14" ht="15.75" thickTop="1">
      <c r="A21" s="145" t="str">
        <f>'[1]Data Consolidat'!C36</f>
        <v>-BR</v>
      </c>
      <c r="B21" s="146">
        <f>'[1]Data Consolidat'!F36</f>
        <v>0</v>
      </c>
      <c r="C21" s="147">
        <f>'[1]Data Consolidat'!Y36</f>
        <v>0</v>
      </c>
      <c r="D21" s="147">
        <f>'[1]Data Consolidat'!AM36</f>
        <v>0</v>
      </c>
      <c r="E21" s="148">
        <f>'[1]Data Consolidat'!V36</f>
        <v>0</v>
      </c>
      <c r="F21" s="149">
        <f>IF('[1]Data Consolidat'!AB36=0,'[1]Data Consolidat'!Z36,'[1]Data Consolidat'!AB36)</f>
        <v>0</v>
      </c>
      <c r="G21" s="147">
        <f t="shared" ref="G21:G28" si="0">F21*B21*12</f>
        <v>0</v>
      </c>
      <c r="H21" s="147">
        <f>'[1]Data Consolidat'!AN47</f>
        <v>0</v>
      </c>
      <c r="I21" s="148">
        <f>IF('[1]Data Consolidat'!X36=0,'[1]Data Consolidat'!W36,'[1]Data Consolidat'!X36)</f>
        <v>0</v>
      </c>
      <c r="J21" s="150">
        <f>IF('[1]Data Consolidat'!AJ54&gt;1,'[1]Data Consolidat'!AJ54,0)</f>
        <v>0</v>
      </c>
      <c r="K21" s="145" t="str">
        <f>'[1]Data Consolidat'!C36</f>
        <v>-BR</v>
      </c>
      <c r="L21" s="146">
        <f>'[1]Data Consolidat'!J36</f>
        <v>3</v>
      </c>
      <c r="M21" s="148">
        <f>IF('[1]Data Consolidat'!N36=0,'[1]Data Consolidat'!M36,'[1]Data Consolidat'!N36)</f>
        <v>0</v>
      </c>
      <c r="N21" s="4"/>
    </row>
    <row r="22" spans="1:14">
      <c r="A22" s="151" t="str">
        <f>'[1]Data Consolidat'!C37</f>
        <v>-BR</v>
      </c>
      <c r="B22" s="152">
        <f>'[1]Data Consolidat'!F37</f>
        <v>0</v>
      </c>
      <c r="C22" s="153">
        <f>'[1]Data Consolidat'!Y37</f>
        <v>0</v>
      </c>
      <c r="D22" s="153">
        <f>'[1]Data Consolidat'!AM37</f>
        <v>0</v>
      </c>
      <c r="E22" s="154">
        <f>'[1]Data Consolidat'!V37</f>
        <v>0</v>
      </c>
      <c r="F22" s="155">
        <f>IF('[1]Data Consolidat'!AB37=0,'[1]Data Consolidat'!Z37,'[1]Data Consolidat'!AB37)</f>
        <v>0</v>
      </c>
      <c r="G22" s="153">
        <f t="shared" si="0"/>
        <v>0</v>
      </c>
      <c r="H22" s="153">
        <f>'[1]Data Consolidat'!AN48</f>
        <v>0</v>
      </c>
      <c r="I22" s="154">
        <f>IF('[1]Data Consolidat'!X37=0,'[1]Data Consolidat'!W37,'[1]Data Consolidat'!X37)</f>
        <v>0</v>
      </c>
      <c r="J22" s="156">
        <f>IF('[1]Data Consolidat'!AJ55&gt;1,'[1]Data Consolidat'!AJ55,0)</f>
        <v>0</v>
      </c>
      <c r="K22" s="151" t="str">
        <f>'[1]Data Consolidat'!C37</f>
        <v>-BR</v>
      </c>
      <c r="L22" s="152">
        <f>'[1]Data Consolidat'!J37</f>
        <v>15</v>
      </c>
      <c r="M22" s="154">
        <f>IF('[1]Data Consolidat'!N37=0,'[1]Data Consolidat'!M37,'[1]Data Consolidat'!N37)</f>
        <v>0</v>
      </c>
      <c r="N22" s="4"/>
    </row>
    <row r="23" spans="1:14">
      <c r="A23" s="151" t="str">
        <f>'[1]Data Consolidat'!C38</f>
        <v>-BR</v>
      </c>
      <c r="B23" s="152">
        <f>'[1]Data Consolidat'!F38</f>
        <v>0</v>
      </c>
      <c r="C23" s="153">
        <f>'[1]Data Consolidat'!Y38</f>
        <v>0</v>
      </c>
      <c r="D23" s="153">
        <f>'[1]Data Consolidat'!AM38</f>
        <v>0</v>
      </c>
      <c r="E23" s="154">
        <f>'[1]Data Consolidat'!V38</f>
        <v>0</v>
      </c>
      <c r="F23" s="155">
        <f>IF('[1]Data Consolidat'!AB38=0,'[1]Data Consolidat'!Z38,'[1]Data Consolidat'!AB38)</f>
        <v>0</v>
      </c>
      <c r="G23" s="153">
        <f t="shared" si="0"/>
        <v>0</v>
      </c>
      <c r="H23" s="153">
        <f>'[1]Data Consolidat'!AN49</f>
        <v>0</v>
      </c>
      <c r="I23" s="154">
        <f>IF('[1]Data Consolidat'!X38=0,'[1]Data Consolidat'!W38,'[1]Data Consolidat'!X38)</f>
        <v>0</v>
      </c>
      <c r="J23" s="156">
        <f>IF('[1]Data Consolidat'!AJ56&gt;1,'[1]Data Consolidat'!AJ56,0)</f>
        <v>0</v>
      </c>
      <c r="K23" s="151" t="str">
        <f>'[1]Data Consolidat'!C38</f>
        <v>-BR</v>
      </c>
      <c r="L23" s="152">
        <f>'[1]Data Consolidat'!J38</f>
        <v>0</v>
      </c>
      <c r="M23" s="154">
        <f>IF('[1]Data Consolidat'!N38=0,'[1]Data Consolidat'!M38,'[1]Data Consolidat'!N38)</f>
        <v>0</v>
      </c>
      <c r="N23" s="4"/>
    </row>
    <row r="24" spans="1:14">
      <c r="A24" s="151" t="str">
        <f>'[1]Data Consolidat'!C39</f>
        <v>-BR</v>
      </c>
      <c r="B24" s="152">
        <f>'[1]Data Consolidat'!F39</f>
        <v>0</v>
      </c>
      <c r="C24" s="153">
        <f>'[1]Data Consolidat'!Y39</f>
        <v>0</v>
      </c>
      <c r="D24" s="153">
        <f>'[1]Data Consolidat'!AM39</f>
        <v>0</v>
      </c>
      <c r="E24" s="154">
        <f>'[1]Data Consolidat'!V39</f>
        <v>0</v>
      </c>
      <c r="F24" s="155">
        <f>IF('[1]Data Consolidat'!AB39=0,'[1]Data Consolidat'!Z39,'[1]Data Consolidat'!AB39)</f>
        <v>0</v>
      </c>
      <c r="G24" s="153">
        <f t="shared" si="0"/>
        <v>0</v>
      </c>
      <c r="H24" s="153">
        <f>'[1]Data Consolidat'!AN50</f>
        <v>0</v>
      </c>
      <c r="I24" s="154">
        <f>IF('[1]Data Consolidat'!X39=0,'[1]Data Consolidat'!W39,'[1]Data Consolidat'!X39)</f>
        <v>0</v>
      </c>
      <c r="J24" s="156">
        <f>IF('[1]Data Consolidat'!AJ57&gt;1,'[1]Data Consolidat'!AJ57,0)</f>
        <v>0</v>
      </c>
      <c r="K24" s="151" t="str">
        <f>'[1]Data Consolidat'!C39</f>
        <v>-BR</v>
      </c>
      <c r="L24" s="152">
        <f>'[1]Data Consolidat'!J39</f>
        <v>0</v>
      </c>
      <c r="M24" s="154">
        <f>IF('[1]Data Consolidat'!N39=0,'[1]Data Consolidat'!M39,'[1]Data Consolidat'!N39)</f>
        <v>0</v>
      </c>
      <c r="N24" s="4"/>
    </row>
    <row r="25" spans="1:14">
      <c r="A25" s="151" t="str">
        <f>'[1]Data Consolidat'!C40</f>
        <v>-BR</v>
      </c>
      <c r="B25" s="152">
        <f>'[1]Data Consolidat'!F40</f>
        <v>0</v>
      </c>
      <c r="C25" s="153">
        <f>'[1]Data Consolidat'!Y40</f>
        <v>0</v>
      </c>
      <c r="D25" s="153">
        <f>'[1]Data Consolidat'!AM40</f>
        <v>0</v>
      </c>
      <c r="E25" s="154">
        <f>'[1]Data Consolidat'!V40</f>
        <v>0</v>
      </c>
      <c r="F25" s="155">
        <f>IF('[1]Data Consolidat'!AB40=0,'[1]Data Consolidat'!Z40,'[1]Data Consolidat'!AB40)</f>
        <v>0</v>
      </c>
      <c r="G25" s="153">
        <f t="shared" si="0"/>
        <v>0</v>
      </c>
      <c r="H25" s="153">
        <f>'[1]Data Consolidat'!AN51</f>
        <v>0</v>
      </c>
      <c r="I25" s="154">
        <f>IF('[1]Data Consolidat'!X40=0,'[1]Data Consolidat'!W40,'[1]Data Consolidat'!X40)</f>
        <v>0</v>
      </c>
      <c r="J25" s="156">
        <f>IF('[1]Data Consolidat'!AJ58&gt;1,'[1]Data Consolidat'!AJ58,0)</f>
        <v>0</v>
      </c>
      <c r="K25" s="151" t="str">
        <f>'[1]Data Consolidat'!C40</f>
        <v>-BR</v>
      </c>
      <c r="L25" s="152">
        <f>'[1]Data Consolidat'!J40</f>
        <v>0</v>
      </c>
      <c r="M25" s="154">
        <f>IF('[1]Data Consolidat'!N40=0,'[1]Data Consolidat'!M40,'[1]Data Consolidat'!N40)</f>
        <v>0</v>
      </c>
      <c r="N25" s="4"/>
    </row>
    <row r="26" spans="1:14">
      <c r="A26" s="151" t="str">
        <f>'[1]Data Consolidat'!C41</f>
        <v>-BR</v>
      </c>
      <c r="B26" s="152">
        <f>'[1]Data Consolidat'!F41</f>
        <v>0</v>
      </c>
      <c r="C26" s="153">
        <f>'[1]Data Consolidat'!Y41</f>
        <v>0</v>
      </c>
      <c r="D26" s="153">
        <f>'[1]Data Consolidat'!AM41</f>
        <v>0</v>
      </c>
      <c r="E26" s="154">
        <f>'[1]Data Consolidat'!V41</f>
        <v>0</v>
      </c>
      <c r="F26" s="155">
        <f>IF('[1]Data Consolidat'!AB41=0,'[1]Data Consolidat'!Z41,'[1]Data Consolidat'!AB41)</f>
        <v>0</v>
      </c>
      <c r="G26" s="153">
        <f t="shared" si="0"/>
        <v>0</v>
      </c>
      <c r="H26" s="153">
        <f>'[1]Data Consolidat'!AN52</f>
        <v>0</v>
      </c>
      <c r="I26" s="154">
        <f>IF('[1]Data Consolidat'!X41=0,'[1]Data Consolidat'!W41,'[1]Data Consolidat'!X41)</f>
        <v>0</v>
      </c>
      <c r="J26" s="156">
        <f>IF('[1]Data Consolidat'!AJ59&gt;1,'[1]Data Consolidat'!AJ59,0)</f>
        <v>0</v>
      </c>
      <c r="K26" s="151" t="str">
        <f>'[1]Data Consolidat'!C41</f>
        <v>-BR</v>
      </c>
      <c r="L26" s="152">
        <f>'[1]Data Consolidat'!J41</f>
        <v>0</v>
      </c>
      <c r="M26" s="154">
        <f>IF('[1]Data Consolidat'!N41=0,'[1]Data Consolidat'!M41,'[1]Data Consolidat'!N41)</f>
        <v>0</v>
      </c>
      <c r="N26" s="4"/>
    </row>
    <row r="27" spans="1:14">
      <c r="A27" s="151" t="str">
        <f>'[1]Data Consolidat'!C42</f>
        <v>-BR</v>
      </c>
      <c r="B27" s="152">
        <f>'[1]Data Consolidat'!F42</f>
        <v>0</v>
      </c>
      <c r="C27" s="153">
        <f>'[1]Data Consolidat'!Y42</f>
        <v>0</v>
      </c>
      <c r="D27" s="153">
        <f>'[1]Data Consolidat'!AM42</f>
        <v>0</v>
      </c>
      <c r="E27" s="154">
        <f>'[1]Data Consolidat'!V42</f>
        <v>0</v>
      </c>
      <c r="F27" s="155">
        <f>IF('[1]Data Consolidat'!AB42=0,'[1]Data Consolidat'!Z42,'[1]Data Consolidat'!AB42)</f>
        <v>0</v>
      </c>
      <c r="G27" s="153">
        <f t="shared" si="0"/>
        <v>0</v>
      </c>
      <c r="H27" s="153">
        <f>'[1]Data Consolidat'!AN53</f>
        <v>0</v>
      </c>
      <c r="I27" s="154">
        <f>IF('[1]Data Consolidat'!X42=0,'[1]Data Consolidat'!W42,'[1]Data Consolidat'!X42)</f>
        <v>0</v>
      </c>
      <c r="J27" s="156">
        <f>IF('[1]Data Consolidat'!AJ60&gt;1,'[1]Data Consolidat'!AJ60,0)</f>
        <v>0</v>
      </c>
      <c r="K27" s="151" t="str">
        <f>'[1]Data Consolidat'!C42</f>
        <v>-BR</v>
      </c>
      <c r="L27" s="152">
        <f>'[1]Data Consolidat'!J42</f>
        <v>0</v>
      </c>
      <c r="M27" s="154">
        <f>IF('[1]Data Consolidat'!N42=0,'[1]Data Consolidat'!M42,'[1]Data Consolidat'!N42)</f>
        <v>0</v>
      </c>
      <c r="N27" s="4"/>
    </row>
    <row r="28" spans="1:14">
      <c r="A28" s="151" t="str">
        <f>'[1]Data Consolidat'!C43</f>
        <v>-BR</v>
      </c>
      <c r="B28" s="152">
        <f>'[1]Data Consolidat'!F43</f>
        <v>0</v>
      </c>
      <c r="C28" s="153">
        <f>'[1]Data Consolidat'!Y43</f>
        <v>0</v>
      </c>
      <c r="D28" s="153">
        <f>'[1]Data Consolidat'!AM43</f>
        <v>0</v>
      </c>
      <c r="E28" s="154">
        <f>'[1]Data Consolidat'!V43</f>
        <v>0</v>
      </c>
      <c r="F28" s="155">
        <f>IF('[1]Data Consolidat'!AB43=0,'[1]Data Consolidat'!Z43,'[1]Data Consolidat'!AB43)</f>
        <v>0</v>
      </c>
      <c r="G28" s="153">
        <f t="shared" si="0"/>
        <v>0</v>
      </c>
      <c r="H28" s="153">
        <f>'[1]Data Consolidat'!AN54</f>
        <v>0</v>
      </c>
      <c r="I28" s="154">
        <f>IF('[1]Data Consolidat'!X43=0,'[1]Data Consolidat'!W43,'[1]Data Consolidat'!X43)</f>
        <v>0</v>
      </c>
      <c r="J28" s="156">
        <f>IF('[1]Data Consolidat'!AJ61&gt;1,'[1]Data Consolidat'!AJ61,0)</f>
        <v>0</v>
      </c>
      <c r="K28" s="151" t="str">
        <f>'[1]Data Consolidat'!C43</f>
        <v>-BR</v>
      </c>
      <c r="L28" s="152">
        <f>'[1]Data Consolidat'!J43</f>
        <v>0</v>
      </c>
      <c r="M28" s="154">
        <f>IF('[1]Data Consolidat'!N43=0,'[1]Data Consolidat'!M43,'[1]Data Consolidat'!N43)</f>
        <v>0</v>
      </c>
      <c r="N28" s="4"/>
    </row>
    <row r="29" spans="1:14">
      <c r="A29" s="63"/>
      <c r="B29" s="158"/>
      <c r="C29" s="158"/>
      <c r="D29" s="158"/>
      <c r="E29" s="159"/>
      <c r="F29" s="157"/>
      <c r="G29" s="158"/>
      <c r="H29" s="158"/>
      <c r="I29" s="159"/>
      <c r="J29" s="160"/>
      <c r="K29" s="157"/>
      <c r="L29" s="158"/>
      <c r="M29" s="159"/>
      <c r="N29" s="4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>
      <c r="A31" s="19"/>
      <c r="B31" s="56" t="s">
        <v>245</v>
      </c>
      <c r="D31" s="162">
        <f>SUM(B21:B28)</f>
        <v>0</v>
      </c>
      <c r="E31" s="72"/>
      <c r="F31" s="72"/>
      <c r="G31" s="72"/>
      <c r="H31" s="72"/>
    </row>
    <row r="32" spans="1:14">
      <c r="A32" s="56" t="s">
        <v>246</v>
      </c>
      <c r="B32" s="239"/>
      <c r="E32" s="162" t="e">
        <f>IF(L13="MRVP",SUM(L21:L28),0)</f>
        <v>#REF!</v>
      </c>
      <c r="F32" s="72"/>
      <c r="G32" s="72"/>
      <c r="H32" s="72"/>
      <c r="K32" s="56" t="s">
        <v>14</v>
      </c>
    </row>
    <row r="33" spans="1:8">
      <c r="B33" s="72"/>
      <c r="C33" s="72"/>
      <c r="D33" s="72"/>
      <c r="E33" s="72"/>
      <c r="F33" s="72"/>
      <c r="G33" s="72"/>
      <c r="H33" s="72"/>
    </row>
    <row r="34" spans="1:8">
      <c r="B34" s="72"/>
      <c r="C34" s="19"/>
      <c r="D34" s="19"/>
      <c r="E34" s="238" t="s">
        <v>247</v>
      </c>
      <c r="F34" s="72"/>
      <c r="G34" s="161" t="e">
        <f>'[1]Data Consolidat'!B26</f>
        <v>#REF!</v>
      </c>
      <c r="H34" s="72"/>
    </row>
    <row r="35" spans="1:8">
      <c r="B35" s="72"/>
      <c r="C35" s="19"/>
      <c r="D35" s="19"/>
      <c r="E35" s="238" t="s">
        <v>164</v>
      </c>
      <c r="F35" s="72"/>
      <c r="G35" s="161" t="e">
        <f>'[1]Data Consolidat'!B27</f>
        <v>#REF!</v>
      </c>
      <c r="H35" s="72"/>
    </row>
    <row r="36" spans="1:8">
      <c r="B36" s="72"/>
      <c r="C36" s="19"/>
      <c r="D36" s="19"/>
      <c r="E36" s="238" t="s">
        <v>248</v>
      </c>
      <c r="F36" s="72"/>
      <c r="G36" s="161">
        <f>SUM(G21:G28)</f>
        <v>0</v>
      </c>
      <c r="H36" s="72"/>
    </row>
    <row r="37" spans="1:8">
      <c r="B37" s="72"/>
      <c r="C37" s="19"/>
      <c r="D37" s="19"/>
      <c r="E37" s="238" t="s">
        <v>249</v>
      </c>
      <c r="F37" s="72"/>
      <c r="G37" s="161" t="e">
        <f>SUM(G35:G36)</f>
        <v>#REF!</v>
      </c>
      <c r="H37" s="72"/>
    </row>
    <row r="38" spans="1:8">
      <c r="B38" s="72"/>
      <c r="C38" s="19"/>
      <c r="D38" s="19"/>
      <c r="E38" s="238" t="s">
        <v>250</v>
      </c>
      <c r="F38" s="72"/>
      <c r="G38" s="163">
        <f>('[1]Data Consolidat'!B29)</f>
        <v>0</v>
      </c>
      <c r="H38" s="72"/>
    </row>
    <row r="40" spans="1:8">
      <c r="A40" s="56" t="s">
        <v>252</v>
      </c>
      <c r="B40" s="72"/>
      <c r="C40" s="72"/>
      <c r="D40" s="72"/>
      <c r="E40" s="72"/>
      <c r="F40" s="72"/>
    </row>
    <row r="41" spans="1:8">
      <c r="A41" s="56" t="s">
        <v>253</v>
      </c>
      <c r="B41" s="72"/>
      <c r="C41" s="240" t="e">
        <f>'[1]Data Consolidat'!B26</f>
        <v>#REF!</v>
      </c>
      <c r="D41" s="56" t="s">
        <v>254</v>
      </c>
      <c r="E41" s="72"/>
      <c r="F41" s="72"/>
    </row>
    <row r="42" spans="1:8">
      <c r="A42" s="56" t="s">
        <v>255</v>
      </c>
      <c r="B42" s="72"/>
      <c r="C42" s="72"/>
      <c r="D42" s="72"/>
      <c r="E42" s="72"/>
      <c r="F42" s="72"/>
    </row>
    <row r="44" spans="1:8">
      <c r="A44" s="19" t="s">
        <v>168</v>
      </c>
    </row>
    <row r="45" spans="1:8">
      <c r="A45" s="19"/>
    </row>
    <row r="46" spans="1:8">
      <c r="A46" s="19"/>
    </row>
    <row r="47" spans="1:8">
      <c r="A47" s="56" t="s">
        <v>169</v>
      </c>
    </row>
    <row r="48" spans="1:8">
      <c r="A48" s="56" t="s">
        <v>170</v>
      </c>
      <c r="D48" s="164">
        <f>'[1]Data Consolidat'!B11</f>
        <v>41030</v>
      </c>
    </row>
    <row r="50" spans="1:13">
      <c r="A50" s="56" t="s">
        <v>171</v>
      </c>
      <c r="B50" s="19"/>
      <c r="C50" s="19"/>
      <c r="D50" s="19"/>
      <c r="E50" s="19"/>
      <c r="F50" s="19"/>
      <c r="G50" s="19"/>
      <c r="H50" s="19"/>
    </row>
    <row r="51" spans="1:13">
      <c r="A51" s="56" t="s">
        <v>172</v>
      </c>
      <c r="B51" s="19"/>
      <c r="C51" s="19"/>
      <c r="D51" s="19"/>
      <c r="E51" s="19"/>
      <c r="F51" s="19"/>
      <c r="G51" s="19"/>
      <c r="H51" s="19"/>
    </row>
    <row r="52" spans="1:13">
      <c r="A52" s="19"/>
      <c r="B52" s="19"/>
      <c r="C52" s="19"/>
      <c r="D52" s="19"/>
      <c r="E52" s="19"/>
      <c r="F52" s="19"/>
      <c r="G52" s="19"/>
      <c r="H52" s="19"/>
    </row>
    <row r="53" spans="1:13">
      <c r="A53" s="19"/>
      <c r="B53" s="19"/>
      <c r="C53" s="19"/>
      <c r="D53" s="19"/>
      <c r="E53" s="19"/>
      <c r="F53" s="19"/>
      <c r="G53" s="19"/>
      <c r="H53" s="19"/>
    </row>
    <row r="54" spans="1:13">
      <c r="A54" s="56" t="s">
        <v>173</v>
      </c>
      <c r="B54" s="19"/>
      <c r="C54" s="19"/>
      <c r="D54" s="19"/>
      <c r="E54" s="19"/>
      <c r="F54" s="19"/>
      <c r="G54" s="19"/>
      <c r="H54" s="56" t="s">
        <v>16</v>
      </c>
    </row>
    <row r="55" spans="1:13">
      <c r="A55" s="19"/>
      <c r="B55" s="19"/>
      <c r="C55" s="19"/>
      <c r="D55" s="56" t="s">
        <v>174</v>
      </c>
      <c r="E55" s="19"/>
      <c r="F55" s="19"/>
      <c r="G55" s="19"/>
      <c r="H55" s="56" t="s">
        <v>175</v>
      </c>
    </row>
    <row r="56" spans="1:13">
      <c r="A56" s="19"/>
      <c r="B56" s="19"/>
      <c r="C56" s="19"/>
      <c r="D56" s="19"/>
      <c r="E56" s="19"/>
      <c r="F56" s="19"/>
      <c r="G56" s="19"/>
      <c r="H56" s="19"/>
    </row>
    <row r="57" spans="1:13">
      <c r="A57" s="359" t="s">
        <v>176</v>
      </c>
      <c r="B57" s="359"/>
      <c r="C57" s="359"/>
      <c r="D57" s="359"/>
      <c r="E57" s="359"/>
      <c r="F57" s="359"/>
      <c r="G57" s="19"/>
      <c r="H57" s="56" t="s">
        <v>16</v>
      </c>
    </row>
    <row r="58" spans="1:13">
      <c r="A58" s="19"/>
      <c r="B58" s="19"/>
      <c r="C58" s="19"/>
      <c r="D58" s="56" t="s">
        <v>177</v>
      </c>
      <c r="E58" s="19"/>
      <c r="F58" s="19"/>
      <c r="G58" s="19"/>
      <c r="H58" s="56" t="s">
        <v>175</v>
      </c>
      <c r="M58" s="64" t="str">
        <f>('[1]Data Consolidat'!A12)</f>
        <v>Rentinc Ver. 6.0</v>
      </c>
    </row>
  </sheetData>
  <mergeCells count="7">
    <mergeCell ref="A1:M1"/>
    <mergeCell ref="A57:F57"/>
    <mergeCell ref="D3:E3"/>
    <mergeCell ref="D4:E4"/>
    <mergeCell ref="D5:E5"/>
    <mergeCell ref="F13:I13"/>
    <mergeCell ref="F14:I14"/>
  </mergeCells>
  <phoneticPr fontId="20" type="noConversion"/>
  <printOptions horizontalCentered="1" verticalCentered="1"/>
  <pageMargins left="0.16" right="0.16" top="0.25" bottom="0.31" header="0.31" footer="0.16"/>
  <pageSetup scale="71" orientation="portrait" horizontalDpi="300" verticalDpi="300" r:id="rId1"/>
  <headerFooter alignWithMargins="0">
    <oddFooter>&amp;R&amp;"Arial Narrow,Regular"&amp;9&amp;F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N58"/>
  <sheetViews>
    <sheetView showGridLines="0" topLeftCell="A55" zoomScale="85" zoomScaleNormal="85" workbookViewId="0">
      <selection activeCell="O15" sqref="O15"/>
    </sheetView>
  </sheetViews>
  <sheetFormatPr defaultColWidth="9.77734375" defaultRowHeight="15"/>
  <cols>
    <col min="1" max="1" width="7.88671875" style="1" customWidth="1"/>
    <col min="2" max="2" width="7.77734375" style="1" customWidth="1"/>
    <col min="3" max="3" width="9.88671875" style="1" bestFit="1" customWidth="1"/>
    <col min="4" max="4" width="11.77734375" style="1" customWidth="1"/>
    <col min="5" max="6" width="9.88671875" style="1" bestFit="1" customWidth="1"/>
    <col min="7" max="7" width="10" style="1" bestFit="1" customWidth="1"/>
    <col min="8" max="10" width="9.88671875" style="1" bestFit="1" customWidth="1"/>
    <col min="11" max="11" width="7.109375" style="1" customWidth="1"/>
    <col min="12" max="12" width="7.77734375" style="1" customWidth="1"/>
    <col min="13" max="13" width="7.5546875" style="1" customWidth="1"/>
    <col min="14" max="16384" width="9.77734375" style="1"/>
  </cols>
  <sheetData>
    <row r="1" spans="1:14" ht="42" customHeight="1">
      <c r="A1" s="367" t="s">
        <v>162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4">
      <c r="H2" s="13"/>
    </row>
    <row r="3" spans="1:14">
      <c r="A3" s="56" t="s">
        <v>136</v>
      </c>
      <c r="B3" s="72"/>
      <c r="C3" s="72"/>
      <c r="D3" s="360" t="e">
        <f>'[1]Data Consolidat'!B4</f>
        <v>#REF!</v>
      </c>
      <c r="E3" s="360"/>
    </row>
    <row r="4" spans="1:14">
      <c r="A4" s="56" t="s">
        <v>137</v>
      </c>
      <c r="B4" s="72"/>
      <c r="C4" s="72"/>
      <c r="D4" s="360" t="e">
        <f>'[1]Data Consolidat'!B7</f>
        <v>#REF!</v>
      </c>
      <c r="E4" s="360"/>
    </row>
    <row r="5" spans="1:14">
      <c r="A5" s="56" t="s">
        <v>138</v>
      </c>
      <c r="B5" s="72"/>
      <c r="C5" s="72"/>
      <c r="D5" s="360" t="e">
        <f>'[1]Data Consolidat'!B5</f>
        <v>#REF!</v>
      </c>
      <c r="E5" s="360"/>
    </row>
    <row r="7" spans="1:14">
      <c r="A7" s="56" t="s">
        <v>139</v>
      </c>
      <c r="B7" s="72"/>
      <c r="C7" s="72"/>
    </row>
    <row r="8" spans="1:14">
      <c r="A8" s="56" t="s">
        <v>140</v>
      </c>
      <c r="B8" s="72"/>
      <c r="C8" s="72"/>
    </row>
    <row r="9" spans="1:14">
      <c r="A9" s="56" t="s">
        <v>141</v>
      </c>
      <c r="B9" s="72"/>
      <c r="C9" s="72"/>
      <c r="D9" s="57"/>
      <c r="E9" s="128" t="s">
        <v>304</v>
      </c>
    </row>
    <row r="10" spans="1:14">
      <c r="A10" s="19"/>
    </row>
    <row r="11" spans="1:14">
      <c r="A11" s="56" t="s">
        <v>142</v>
      </c>
      <c r="B11" s="72"/>
      <c r="C11" s="72"/>
      <c r="D11" s="72"/>
      <c r="E11" s="72"/>
    </row>
    <row r="12" spans="1:14" ht="15.75" thickBot="1">
      <c r="A12" s="228"/>
      <c r="B12" s="58"/>
      <c r="C12" s="58"/>
      <c r="D12" s="58"/>
      <c r="E12" s="58"/>
      <c r="F12" s="20"/>
      <c r="G12" s="58"/>
      <c r="H12" s="58"/>
      <c r="I12" s="58"/>
      <c r="J12" s="58"/>
      <c r="K12" s="58"/>
      <c r="L12" s="58"/>
      <c r="M12" s="58"/>
    </row>
    <row r="13" spans="1:14" ht="15.75" thickTop="1">
      <c r="A13" s="216"/>
      <c r="B13" s="217" t="s">
        <v>143</v>
      </c>
      <c r="C13" s="218"/>
      <c r="D13" s="217" t="s">
        <v>145</v>
      </c>
      <c r="E13" s="219"/>
      <c r="F13" s="361" t="s">
        <v>147</v>
      </c>
      <c r="G13" s="362"/>
      <c r="H13" s="362"/>
      <c r="I13" s="363"/>
      <c r="J13" s="220"/>
      <c r="K13" s="216"/>
      <c r="L13" s="217" t="e">
        <f>'[1]Data Consolidat'!B21</f>
        <v>#REF!</v>
      </c>
      <c r="M13" s="60" t="s">
        <v>15</v>
      </c>
      <c r="N13" s="4"/>
    </row>
    <row r="14" spans="1:14">
      <c r="A14" s="221"/>
      <c r="B14" s="222" t="s">
        <v>144</v>
      </c>
      <c r="C14" s="19"/>
      <c r="D14" s="222" t="s">
        <v>146</v>
      </c>
      <c r="E14" s="224"/>
      <c r="F14" s="364" t="s">
        <v>148</v>
      </c>
      <c r="G14" s="365"/>
      <c r="H14" s="365"/>
      <c r="I14" s="366"/>
      <c r="J14" s="225"/>
      <c r="K14" s="221"/>
      <c r="L14" s="222" t="s">
        <v>149</v>
      </c>
      <c r="M14" s="224"/>
      <c r="N14" s="4"/>
    </row>
    <row r="15" spans="1:14" ht="15.75" thickBot="1">
      <c r="A15" s="226"/>
      <c r="B15" s="227"/>
      <c r="C15" s="228"/>
      <c r="D15" s="228"/>
      <c r="E15" s="229"/>
      <c r="F15" s="226"/>
      <c r="G15" s="228"/>
      <c r="H15" s="228"/>
      <c r="I15" s="229"/>
      <c r="J15" s="230"/>
      <c r="K15" s="226"/>
      <c r="L15" s="227" t="s">
        <v>43</v>
      </c>
      <c r="M15" s="229"/>
      <c r="N15" s="4"/>
    </row>
    <row r="16" spans="1:14" ht="15.75" thickTop="1">
      <c r="A16" s="216"/>
      <c r="B16" s="218"/>
      <c r="C16" s="218"/>
      <c r="D16" s="218"/>
      <c r="E16" s="219"/>
      <c r="F16" s="216"/>
      <c r="G16" s="218"/>
      <c r="H16" s="218"/>
      <c r="I16" s="219"/>
      <c r="J16" s="233" t="s">
        <v>325</v>
      </c>
      <c r="K16" s="216"/>
      <c r="L16" s="218"/>
      <c r="M16" s="219"/>
      <c r="N16" s="4"/>
    </row>
    <row r="17" spans="1:14">
      <c r="A17" s="221"/>
      <c r="B17" s="19"/>
      <c r="C17" s="19"/>
      <c r="D17" s="222" t="s">
        <v>152</v>
      </c>
      <c r="E17" s="224"/>
      <c r="F17" s="221"/>
      <c r="G17" s="19"/>
      <c r="H17" s="222" t="s">
        <v>152</v>
      </c>
      <c r="I17" s="224"/>
      <c r="J17" s="234" t="s">
        <v>332</v>
      </c>
      <c r="K17" s="221"/>
      <c r="L17" s="19"/>
      <c r="M17" s="224"/>
      <c r="N17" s="4"/>
    </row>
    <row r="18" spans="1:14">
      <c r="A18" s="235" t="s">
        <v>45</v>
      </c>
      <c r="B18" s="222" t="s">
        <v>45</v>
      </c>
      <c r="C18" s="222" t="s">
        <v>152</v>
      </c>
      <c r="D18" s="222" t="s">
        <v>154</v>
      </c>
      <c r="E18" s="236" t="s">
        <v>87</v>
      </c>
      <c r="F18" s="235" t="s">
        <v>158</v>
      </c>
      <c r="G18" s="222" t="s">
        <v>152</v>
      </c>
      <c r="H18" s="222" t="s">
        <v>154</v>
      </c>
      <c r="I18" s="236" t="s">
        <v>87</v>
      </c>
      <c r="J18" s="234" t="s">
        <v>334</v>
      </c>
      <c r="K18" s="235" t="s">
        <v>45</v>
      </c>
      <c r="L18" s="222" t="s">
        <v>45</v>
      </c>
      <c r="M18" s="222" t="s">
        <v>152</v>
      </c>
      <c r="N18" s="4"/>
    </row>
    <row r="19" spans="1:14">
      <c r="A19" s="235" t="s">
        <v>150</v>
      </c>
      <c r="B19" s="222" t="s">
        <v>151</v>
      </c>
      <c r="C19" s="222" t="s">
        <v>153</v>
      </c>
      <c r="D19" s="222" t="s">
        <v>155</v>
      </c>
      <c r="E19" s="236" t="s">
        <v>157</v>
      </c>
      <c r="F19" s="235" t="s">
        <v>159</v>
      </c>
      <c r="G19" s="222" t="s">
        <v>160</v>
      </c>
      <c r="H19" s="222" t="s">
        <v>155</v>
      </c>
      <c r="I19" s="236" t="s">
        <v>157</v>
      </c>
      <c r="J19" s="234" t="s">
        <v>333</v>
      </c>
      <c r="K19" s="235" t="s">
        <v>150</v>
      </c>
      <c r="L19" s="222" t="s">
        <v>151</v>
      </c>
      <c r="M19" s="222" t="s">
        <v>153</v>
      </c>
      <c r="N19" s="4"/>
    </row>
    <row r="20" spans="1:14" ht="15.75" thickBot="1">
      <c r="A20" s="226"/>
      <c r="B20" s="228"/>
      <c r="C20" s="228"/>
      <c r="D20" s="227" t="s">
        <v>156</v>
      </c>
      <c r="E20" s="229"/>
      <c r="F20" s="226"/>
      <c r="G20" s="228"/>
      <c r="H20" s="227" t="s">
        <v>156</v>
      </c>
      <c r="I20" s="229"/>
      <c r="J20" s="237" t="s">
        <v>335</v>
      </c>
      <c r="K20" s="226"/>
      <c r="L20" s="228"/>
      <c r="M20" s="229"/>
      <c r="N20" s="4"/>
    </row>
    <row r="21" spans="1:14" ht="15.75" thickTop="1">
      <c r="A21" s="145" t="str">
        <f>'[1]Data Consolidat'!C36</f>
        <v>-BR</v>
      </c>
      <c r="B21" s="146">
        <f>'[1]Data Consolidat'!F36</f>
        <v>0</v>
      </c>
      <c r="C21" s="147">
        <f>'[1]Data Consolidat'!Y36</f>
        <v>0</v>
      </c>
      <c r="D21" s="147">
        <f>'[1]Data Consolidat'!AI78</f>
        <v>0</v>
      </c>
      <c r="E21" s="148">
        <f>'[1]Data Consolidat'!V36</f>
        <v>0</v>
      </c>
      <c r="F21" s="149">
        <f>IF('[1]Data Consolidat'!AB36=0,'[1]Data Consolidat'!Z36,'[1]Data Consolidat'!AB36)</f>
        <v>0</v>
      </c>
      <c r="G21" s="147">
        <f t="shared" ref="G21:G28" si="0">F21*B21*12</f>
        <v>0</v>
      </c>
      <c r="H21" s="147">
        <f>'[1]Data Consolidat'!AJ54</f>
        <v>0</v>
      </c>
      <c r="I21" s="148">
        <f>IF('[1]Data Consolidat'!X36=0,'[1]Data Consolidat'!W36,'[1]Data Consolidat'!X36)</f>
        <v>0</v>
      </c>
      <c r="J21" s="150">
        <f>IF('[1]Data Consolidat'!AJ54&gt;1,'[1]Data Consolidat'!AJ54,0)</f>
        <v>0</v>
      </c>
      <c r="K21" s="145" t="str">
        <f>'[1]Data Consolidat'!C36</f>
        <v>-BR</v>
      </c>
      <c r="L21" s="146">
        <f>'[1]Data Consolidat'!J36</f>
        <v>3</v>
      </c>
      <c r="M21" s="148">
        <f>IF('[1]Data Consolidat'!N36=0,'[1]Data Consolidat'!M36,'[1]Data Consolidat'!N36)</f>
        <v>0</v>
      </c>
      <c r="N21" s="4"/>
    </row>
    <row r="22" spans="1:14">
      <c r="A22" s="151" t="str">
        <f>'[1]Data Consolidat'!C37</f>
        <v>-BR</v>
      </c>
      <c r="B22" s="152">
        <f>'[1]Data Consolidat'!F37</f>
        <v>0</v>
      </c>
      <c r="C22" s="153">
        <f>'[1]Data Consolidat'!Y37</f>
        <v>0</v>
      </c>
      <c r="D22" s="153">
        <f>'[1]Data Consolidat'!AI79</f>
        <v>0</v>
      </c>
      <c r="E22" s="154">
        <f>'[1]Data Consolidat'!V37</f>
        <v>0</v>
      </c>
      <c r="F22" s="155">
        <f>IF('[1]Data Consolidat'!AB37=0,'[1]Data Consolidat'!Z37,'[1]Data Consolidat'!AB37)</f>
        <v>0</v>
      </c>
      <c r="G22" s="153">
        <f t="shared" si="0"/>
        <v>0</v>
      </c>
      <c r="H22" s="153">
        <f>'[1]Data Consolidat'!AJ55</f>
        <v>0</v>
      </c>
      <c r="I22" s="154">
        <f>IF('[1]Data Consolidat'!X37=0,'[1]Data Consolidat'!W37,'[1]Data Consolidat'!X37)</f>
        <v>0</v>
      </c>
      <c r="J22" s="156">
        <f>IF('[1]Data Consolidat'!AJ55&gt;1,'[1]Data Consolidat'!AJ55,0)</f>
        <v>0</v>
      </c>
      <c r="K22" s="151" t="str">
        <f>'[1]Data Consolidat'!C37</f>
        <v>-BR</v>
      </c>
      <c r="L22" s="152">
        <f>'[1]Data Consolidat'!J37</f>
        <v>15</v>
      </c>
      <c r="M22" s="154">
        <f>IF('[1]Data Consolidat'!N37=0,'[1]Data Consolidat'!M37,'[1]Data Consolidat'!N37)</f>
        <v>0</v>
      </c>
      <c r="N22" s="4"/>
    </row>
    <row r="23" spans="1:14">
      <c r="A23" s="151" t="str">
        <f>'[1]Data Consolidat'!C38</f>
        <v>-BR</v>
      </c>
      <c r="B23" s="152">
        <f>'[1]Data Consolidat'!F38</f>
        <v>0</v>
      </c>
      <c r="C23" s="153">
        <f>'[1]Data Consolidat'!Y38</f>
        <v>0</v>
      </c>
      <c r="D23" s="153">
        <f>'[1]Data Consolidat'!AI80</f>
        <v>0</v>
      </c>
      <c r="E23" s="154">
        <f>'[1]Data Consolidat'!V38</f>
        <v>0</v>
      </c>
      <c r="F23" s="155">
        <f>IF('[1]Data Consolidat'!AB38=0,'[1]Data Consolidat'!Z38,'[1]Data Consolidat'!AB38)</f>
        <v>0</v>
      </c>
      <c r="G23" s="153">
        <f t="shared" si="0"/>
        <v>0</v>
      </c>
      <c r="H23" s="153">
        <f>'[1]Data Consolidat'!AJ56</f>
        <v>0</v>
      </c>
      <c r="I23" s="154">
        <f>IF('[1]Data Consolidat'!X38=0,'[1]Data Consolidat'!W38,'[1]Data Consolidat'!X38)</f>
        <v>0</v>
      </c>
      <c r="J23" s="156">
        <f>IF('[1]Data Consolidat'!AJ56&gt;1,'[1]Data Consolidat'!AJ56,0)</f>
        <v>0</v>
      </c>
      <c r="K23" s="151" t="str">
        <f>'[1]Data Consolidat'!C38</f>
        <v>-BR</v>
      </c>
      <c r="L23" s="152">
        <f>'[1]Data Consolidat'!J38</f>
        <v>0</v>
      </c>
      <c r="M23" s="154">
        <f>IF('[1]Data Consolidat'!N38=0,'[1]Data Consolidat'!M38,'[1]Data Consolidat'!N38)</f>
        <v>0</v>
      </c>
      <c r="N23" s="4"/>
    </row>
    <row r="24" spans="1:14">
      <c r="A24" s="151" t="str">
        <f>'[1]Data Consolidat'!C39</f>
        <v>-BR</v>
      </c>
      <c r="B24" s="152">
        <f>'[1]Data Consolidat'!F39</f>
        <v>0</v>
      </c>
      <c r="C24" s="153">
        <f>'[1]Data Consolidat'!Y39</f>
        <v>0</v>
      </c>
      <c r="D24" s="153">
        <f>'[1]Data Consolidat'!AI81</f>
        <v>0</v>
      </c>
      <c r="E24" s="154">
        <f>'[1]Data Consolidat'!V39</f>
        <v>0</v>
      </c>
      <c r="F24" s="155">
        <f>IF('[1]Data Consolidat'!AB39=0,'[1]Data Consolidat'!Z39,'[1]Data Consolidat'!AB39)</f>
        <v>0</v>
      </c>
      <c r="G24" s="153">
        <f t="shared" si="0"/>
        <v>0</v>
      </c>
      <c r="H24" s="153">
        <f>'[1]Data Consolidat'!AJ57</f>
        <v>0</v>
      </c>
      <c r="I24" s="154">
        <f>IF('[1]Data Consolidat'!X39=0,'[1]Data Consolidat'!W39,'[1]Data Consolidat'!X39)</f>
        <v>0</v>
      </c>
      <c r="J24" s="156">
        <f>IF('[1]Data Consolidat'!AJ57&gt;1,'[1]Data Consolidat'!AJ57,0)</f>
        <v>0</v>
      </c>
      <c r="K24" s="151" t="str">
        <f>'[1]Data Consolidat'!C39</f>
        <v>-BR</v>
      </c>
      <c r="L24" s="152">
        <f>'[1]Data Consolidat'!J39</f>
        <v>0</v>
      </c>
      <c r="M24" s="154">
        <f>IF('[1]Data Consolidat'!N39=0,'[1]Data Consolidat'!M39,'[1]Data Consolidat'!N39)</f>
        <v>0</v>
      </c>
      <c r="N24" s="4"/>
    </row>
    <row r="25" spans="1:14">
      <c r="A25" s="151" t="str">
        <f>'[1]Data Consolidat'!C40</f>
        <v>-BR</v>
      </c>
      <c r="B25" s="152">
        <f>'[1]Data Consolidat'!F40</f>
        <v>0</v>
      </c>
      <c r="C25" s="153">
        <f>'[1]Data Consolidat'!Y40</f>
        <v>0</v>
      </c>
      <c r="D25" s="153">
        <f>'[1]Data Consolidat'!AI82</f>
        <v>0</v>
      </c>
      <c r="E25" s="154">
        <f>'[1]Data Consolidat'!V40</f>
        <v>0</v>
      </c>
      <c r="F25" s="155">
        <f>IF('[1]Data Consolidat'!AB40=0,'[1]Data Consolidat'!Z40,'[1]Data Consolidat'!AB40)</f>
        <v>0</v>
      </c>
      <c r="G25" s="153">
        <f t="shared" si="0"/>
        <v>0</v>
      </c>
      <c r="H25" s="153">
        <f>'[1]Data Consolidat'!AJ58</f>
        <v>0</v>
      </c>
      <c r="I25" s="154">
        <f>IF('[1]Data Consolidat'!X40=0,'[1]Data Consolidat'!W40,'[1]Data Consolidat'!X40)</f>
        <v>0</v>
      </c>
      <c r="J25" s="156">
        <f>IF('[1]Data Consolidat'!AJ60&gt;1,'[1]Data Consolidat'!AJ60,0)</f>
        <v>0</v>
      </c>
      <c r="K25" s="151" t="str">
        <f>'[1]Data Consolidat'!C40</f>
        <v>-BR</v>
      </c>
      <c r="L25" s="152">
        <f>'[1]Data Consolidat'!J40</f>
        <v>0</v>
      </c>
      <c r="M25" s="154">
        <f>IF('[1]Data Consolidat'!N40=0,'[1]Data Consolidat'!M40,'[1]Data Consolidat'!N40)</f>
        <v>0</v>
      </c>
      <c r="N25" s="4"/>
    </row>
    <row r="26" spans="1:14">
      <c r="A26" s="151" t="str">
        <f>'[1]Data Consolidat'!C41</f>
        <v>-BR</v>
      </c>
      <c r="B26" s="152">
        <f>'[1]Data Consolidat'!F41</f>
        <v>0</v>
      </c>
      <c r="C26" s="153">
        <f>'[1]Data Consolidat'!Y41</f>
        <v>0</v>
      </c>
      <c r="D26" s="153">
        <f>'[1]Data Consolidat'!AI83</f>
        <v>0</v>
      </c>
      <c r="E26" s="154">
        <f>'[1]Data Consolidat'!V41</f>
        <v>0</v>
      </c>
      <c r="F26" s="155">
        <f>IF('[1]Data Consolidat'!AB41=0,'[1]Data Consolidat'!Z41,'[1]Data Consolidat'!AB41)</f>
        <v>0</v>
      </c>
      <c r="G26" s="153">
        <f t="shared" si="0"/>
        <v>0</v>
      </c>
      <c r="H26" s="153">
        <f>'[1]Data Consolidat'!AJ59</f>
        <v>0</v>
      </c>
      <c r="I26" s="154">
        <f>IF('[1]Data Consolidat'!X41=0,'[1]Data Consolidat'!W41,'[1]Data Consolidat'!X41)</f>
        <v>0</v>
      </c>
      <c r="J26" s="156">
        <f>IF('[1]Data Consolidat'!AJ61&gt;1,'[1]Data Consolidat'!AJ61,0)</f>
        <v>0</v>
      </c>
      <c r="K26" s="151" t="str">
        <f>'[1]Data Consolidat'!C41</f>
        <v>-BR</v>
      </c>
      <c r="L26" s="152">
        <f>'[1]Data Consolidat'!J41</f>
        <v>0</v>
      </c>
      <c r="M26" s="154">
        <f>IF('[1]Data Consolidat'!N41=0,'[1]Data Consolidat'!M41,'[1]Data Consolidat'!N41)</f>
        <v>0</v>
      </c>
      <c r="N26" s="4"/>
    </row>
    <row r="27" spans="1:14">
      <c r="A27" s="151" t="str">
        <f>'[1]Data Consolidat'!C42</f>
        <v>-BR</v>
      </c>
      <c r="B27" s="152">
        <f>'[1]Data Consolidat'!F42</f>
        <v>0</v>
      </c>
      <c r="C27" s="153">
        <f>'[1]Data Consolidat'!Y42</f>
        <v>0</v>
      </c>
      <c r="D27" s="153">
        <f>'[1]Data Consolidat'!AI84</f>
        <v>0</v>
      </c>
      <c r="E27" s="154">
        <f>'[1]Data Consolidat'!V42</f>
        <v>0</v>
      </c>
      <c r="F27" s="155">
        <f>IF('[1]Data Consolidat'!AB42=0,'[1]Data Consolidat'!Z42,'[1]Data Consolidat'!AB42)</f>
        <v>0</v>
      </c>
      <c r="G27" s="153">
        <f t="shared" si="0"/>
        <v>0</v>
      </c>
      <c r="H27" s="153">
        <f>'[1]Data Consolidat'!AJ60</f>
        <v>0</v>
      </c>
      <c r="I27" s="154">
        <f>IF('[1]Data Consolidat'!X42=0,'[1]Data Consolidat'!W42,'[1]Data Consolidat'!X42)</f>
        <v>0</v>
      </c>
      <c r="J27" s="156" t="e">
        <f>IF('[1]Data Consolidat'!AJ62&gt;1,'[1]Data Consolidat'!AJ62,0)</f>
        <v>#REF!</v>
      </c>
      <c r="K27" s="151" t="str">
        <f>'[1]Data Consolidat'!C42</f>
        <v>-BR</v>
      </c>
      <c r="L27" s="152">
        <f>'[1]Data Consolidat'!J42</f>
        <v>0</v>
      </c>
      <c r="M27" s="154">
        <f>IF('[1]Data Consolidat'!N42=0,'[1]Data Consolidat'!M42,'[1]Data Consolidat'!N42)</f>
        <v>0</v>
      </c>
      <c r="N27" s="4"/>
    </row>
    <row r="28" spans="1:14">
      <c r="A28" s="151" t="str">
        <f>'[1]Data Consolidat'!C43</f>
        <v>-BR</v>
      </c>
      <c r="B28" s="152">
        <f>'[1]Data Consolidat'!F43</f>
        <v>0</v>
      </c>
      <c r="C28" s="153">
        <f>'[1]Data Consolidat'!Y43</f>
        <v>0</v>
      </c>
      <c r="D28" s="153">
        <f>'[1]Data Consolidat'!AI85</f>
        <v>0</v>
      </c>
      <c r="E28" s="154">
        <f>'[1]Data Consolidat'!V43</f>
        <v>0</v>
      </c>
      <c r="F28" s="155">
        <f>IF('[1]Data Consolidat'!AB43=0,'[1]Data Consolidat'!Z43,'[1]Data Consolidat'!AB43)</f>
        <v>0</v>
      </c>
      <c r="G28" s="153">
        <f t="shared" si="0"/>
        <v>0</v>
      </c>
      <c r="H28" s="153">
        <f>'[1]Data Consolidat'!AJ61</f>
        <v>0</v>
      </c>
      <c r="I28" s="154">
        <f>IF('[1]Data Consolidat'!X43=0,'[1]Data Consolidat'!W43,'[1]Data Consolidat'!X43)</f>
        <v>0</v>
      </c>
      <c r="J28" s="156">
        <f>IF('[1]Data Consolidat'!AJ63&gt;1,'[1]Data Consolidat'!AJ63,0)</f>
        <v>0</v>
      </c>
      <c r="K28" s="151" t="str">
        <f>'[1]Data Consolidat'!C43</f>
        <v>-BR</v>
      </c>
      <c r="L28" s="152">
        <f>'[1]Data Consolidat'!J43</f>
        <v>0</v>
      </c>
      <c r="M28" s="154">
        <f>IF('[1]Data Consolidat'!N43=0,'[1]Data Consolidat'!M43,'[1]Data Consolidat'!N43)</f>
        <v>0</v>
      </c>
      <c r="N28" s="4"/>
    </row>
    <row r="29" spans="1:14">
      <c r="A29" s="157"/>
      <c r="B29" s="158"/>
      <c r="C29" s="158"/>
      <c r="D29" s="158"/>
      <c r="E29" s="159"/>
      <c r="F29" s="157"/>
      <c r="G29" s="158"/>
      <c r="H29" s="158"/>
      <c r="I29" s="159"/>
      <c r="J29" s="160"/>
      <c r="K29" s="157"/>
      <c r="L29" s="158"/>
      <c r="M29" s="159"/>
      <c r="N29" s="4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>
      <c r="A31" s="56" t="s">
        <v>161</v>
      </c>
      <c r="B31" s="191"/>
      <c r="D31" s="162">
        <f>SUM(B21:B28)</f>
        <v>0</v>
      </c>
      <c r="E31" s="72"/>
      <c r="F31" s="72"/>
      <c r="G31" s="72"/>
    </row>
    <row r="32" spans="1:14">
      <c r="A32" s="56" t="s">
        <v>178</v>
      </c>
      <c r="B32" s="191"/>
      <c r="E32" s="72"/>
      <c r="F32" s="162" t="e">
        <f>IF(L13="MRVP",SUM(L21:L28),0)</f>
        <v>#REF!</v>
      </c>
      <c r="G32" s="72"/>
      <c r="K32" s="56" t="s">
        <v>14</v>
      </c>
    </row>
    <row r="33" spans="1:7">
      <c r="B33" s="72"/>
      <c r="C33" s="72"/>
      <c r="D33" s="72"/>
      <c r="E33" s="72"/>
      <c r="F33" s="72"/>
      <c r="G33" s="72"/>
    </row>
    <row r="34" spans="1:7">
      <c r="B34" s="72"/>
      <c r="C34" s="72"/>
      <c r="D34" s="72"/>
      <c r="E34" s="238" t="s">
        <v>163</v>
      </c>
      <c r="F34" s="72"/>
      <c r="G34" s="161" t="e">
        <f>'[1]Data Consolidat'!B26</f>
        <v>#REF!</v>
      </c>
    </row>
    <row r="35" spans="1:7">
      <c r="B35" s="72"/>
      <c r="C35" s="72"/>
      <c r="D35" s="72"/>
      <c r="E35" s="238" t="s">
        <v>164</v>
      </c>
      <c r="F35" s="72"/>
      <c r="G35" s="161" t="e">
        <f>'[1]Data Consolidat'!B27</f>
        <v>#REF!</v>
      </c>
    </row>
    <row r="36" spans="1:7">
      <c r="B36" s="72"/>
      <c r="C36" s="72"/>
      <c r="D36" s="72"/>
      <c r="E36" s="238" t="s">
        <v>165</v>
      </c>
      <c r="F36" s="72"/>
      <c r="G36" s="161">
        <f>SUM(G21:G28)</f>
        <v>0</v>
      </c>
    </row>
    <row r="37" spans="1:7">
      <c r="B37" s="72"/>
      <c r="C37" s="72"/>
      <c r="D37" s="72"/>
      <c r="E37" s="238" t="s">
        <v>166</v>
      </c>
      <c r="F37" s="72"/>
      <c r="G37" s="161" t="e">
        <f>SUM(G35:G36)</f>
        <v>#REF!</v>
      </c>
    </row>
    <row r="38" spans="1:7">
      <c r="B38" s="72"/>
      <c r="C38" s="72"/>
      <c r="D38" s="72"/>
      <c r="E38" s="238" t="s">
        <v>167</v>
      </c>
      <c r="F38" s="72"/>
      <c r="G38" s="163">
        <f>('[1]Data Consolidat'!B29)</f>
        <v>0</v>
      </c>
    </row>
    <row r="40" spans="1:7">
      <c r="A40" s="56" t="s">
        <v>252</v>
      </c>
    </row>
    <row r="41" spans="1:7">
      <c r="A41" s="56" t="s">
        <v>253</v>
      </c>
      <c r="C41" s="161" t="e">
        <f>'[1]Data Consolidat'!B26</f>
        <v>#REF!</v>
      </c>
      <c r="D41" s="56" t="s">
        <v>254</v>
      </c>
    </row>
    <row r="42" spans="1:7">
      <c r="A42" s="56" t="s">
        <v>255</v>
      </c>
    </row>
    <row r="43" spans="1:7">
      <c r="A43" s="19"/>
    </row>
    <row r="44" spans="1:7">
      <c r="A44" s="19" t="s">
        <v>168</v>
      </c>
      <c r="B44" s="72"/>
      <c r="C44" s="72"/>
      <c r="D44" s="72"/>
      <c r="E44" s="72"/>
      <c r="F44" s="72"/>
    </row>
    <row r="47" spans="1:7">
      <c r="A47" s="56" t="s">
        <v>169</v>
      </c>
      <c r="B47" s="72"/>
      <c r="C47" s="72"/>
      <c r="D47" s="72"/>
      <c r="E47" s="72"/>
    </row>
    <row r="48" spans="1:7">
      <c r="A48" s="56" t="s">
        <v>170</v>
      </c>
      <c r="B48" s="72"/>
      <c r="C48" s="72"/>
      <c r="D48" s="164">
        <f>'[1]Data Consolidat'!B11</f>
        <v>41030</v>
      </c>
      <c r="E48" s="72"/>
    </row>
    <row r="50" spans="1:10">
      <c r="A50" s="56" t="s">
        <v>171</v>
      </c>
      <c r="B50" s="19"/>
      <c r="C50" s="19"/>
      <c r="D50" s="19"/>
      <c r="E50" s="19"/>
      <c r="F50" s="19"/>
      <c r="G50" s="19"/>
      <c r="H50" s="19"/>
      <c r="I50" s="19"/>
    </row>
    <row r="51" spans="1:10">
      <c r="A51" s="56" t="s">
        <v>172</v>
      </c>
      <c r="B51" s="19"/>
      <c r="C51" s="19"/>
      <c r="D51" s="19"/>
      <c r="E51" s="19"/>
      <c r="F51" s="19"/>
      <c r="G51" s="19"/>
      <c r="H51" s="19"/>
      <c r="I51" s="19"/>
    </row>
    <row r="52" spans="1:10">
      <c r="A52" s="19"/>
      <c r="B52" s="19"/>
      <c r="C52" s="19"/>
      <c r="D52" s="19"/>
      <c r="E52" s="19"/>
      <c r="F52" s="19"/>
      <c r="G52" s="19"/>
      <c r="H52" s="19"/>
      <c r="I52" s="19"/>
    </row>
    <row r="53" spans="1:10">
      <c r="A53" s="19"/>
      <c r="B53" s="19"/>
      <c r="C53" s="19"/>
      <c r="D53" s="19"/>
      <c r="E53" s="19"/>
      <c r="F53" s="19"/>
      <c r="G53" s="19"/>
      <c r="H53" s="19"/>
      <c r="I53" s="19"/>
    </row>
    <row r="54" spans="1:10">
      <c r="A54" s="56" t="s">
        <v>173</v>
      </c>
      <c r="B54" s="19"/>
      <c r="C54" s="19"/>
      <c r="D54" s="19"/>
      <c r="E54" s="19"/>
      <c r="F54" s="19"/>
      <c r="G54" s="19"/>
      <c r="H54" s="56" t="s">
        <v>16</v>
      </c>
      <c r="I54" s="19"/>
      <c r="J54" s="72"/>
    </row>
    <row r="55" spans="1:10">
      <c r="A55" s="19"/>
      <c r="B55" s="19"/>
      <c r="C55" s="19"/>
      <c r="D55" s="56" t="s">
        <v>174</v>
      </c>
      <c r="E55" s="19"/>
      <c r="F55" s="19"/>
      <c r="G55" s="19"/>
      <c r="H55" s="56" t="s">
        <v>175</v>
      </c>
      <c r="I55" s="19"/>
      <c r="J55" s="72"/>
    </row>
    <row r="56" spans="1:10">
      <c r="A56" s="19"/>
      <c r="B56" s="19"/>
      <c r="C56" s="19"/>
      <c r="D56" s="19"/>
      <c r="E56" s="19"/>
      <c r="F56" s="19"/>
      <c r="G56" s="19"/>
      <c r="H56" s="19"/>
      <c r="I56" s="19"/>
      <c r="J56" s="72"/>
    </row>
    <row r="57" spans="1:10">
      <c r="A57" s="359" t="s">
        <v>176</v>
      </c>
      <c r="B57" s="359"/>
      <c r="C57" s="359"/>
      <c r="D57" s="359"/>
      <c r="E57" s="359"/>
      <c r="F57" s="359"/>
      <c r="G57" s="19"/>
      <c r="H57" s="56" t="s">
        <v>16</v>
      </c>
      <c r="I57" s="19"/>
      <c r="J57" s="72"/>
    </row>
    <row r="58" spans="1:10">
      <c r="A58" s="19"/>
      <c r="B58" s="19"/>
      <c r="C58" s="19"/>
      <c r="D58" s="56" t="s">
        <v>177</v>
      </c>
      <c r="E58" s="19"/>
      <c r="F58" s="19"/>
      <c r="G58" s="19"/>
      <c r="H58" s="56" t="s">
        <v>175</v>
      </c>
      <c r="I58" s="64" t="str">
        <f>('[1]Data Consolidat'!A12)</f>
        <v>Rentinc Ver. 6.0</v>
      </c>
      <c r="J58" s="72"/>
    </row>
  </sheetData>
  <mergeCells count="7">
    <mergeCell ref="A1:M1"/>
    <mergeCell ref="A57:F57"/>
    <mergeCell ref="D3:E3"/>
    <mergeCell ref="D4:E4"/>
    <mergeCell ref="D5:E5"/>
    <mergeCell ref="F13:I13"/>
    <mergeCell ref="F14:I14"/>
  </mergeCells>
  <phoneticPr fontId="20" type="noConversion"/>
  <printOptions horizontalCentered="1"/>
  <pageMargins left="0.16" right="0.16" top="0.22" bottom="0.37" header="0.17" footer="0.16"/>
  <pageSetup scale="71" orientation="portrait" r:id="rId1"/>
  <headerFooter alignWithMargins="0">
    <oddFooter>&amp;R&amp;9&amp;F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 codeName="Sheet12">
    <pageSetUpPr fitToPage="1"/>
  </sheetPr>
  <dimension ref="A1:L68"/>
  <sheetViews>
    <sheetView showGridLines="0" tabSelected="1" zoomScaleNormal="100" workbookViewId="0">
      <selection activeCell="C44" sqref="C44"/>
    </sheetView>
  </sheetViews>
  <sheetFormatPr defaultColWidth="9.77734375" defaultRowHeight="15"/>
  <cols>
    <col min="1" max="2" width="17.44140625" style="1" customWidth="1"/>
    <col min="3" max="3" width="10.77734375" style="1" customWidth="1"/>
    <col min="4" max="4" width="11.5546875" style="1" customWidth="1"/>
    <col min="5" max="5" width="11.21875" style="1" customWidth="1"/>
    <col min="6" max="6" width="8.77734375" style="1" customWidth="1"/>
    <col min="7" max="7" width="13.88671875" style="1" customWidth="1"/>
    <col min="8" max="8" width="23.109375" style="1" customWidth="1"/>
    <col min="9" max="16384" width="9.77734375" style="1"/>
  </cols>
  <sheetData>
    <row r="1" spans="1:12" ht="24" customHeight="1">
      <c r="A1" s="243" t="s">
        <v>27</v>
      </c>
      <c r="B1" s="79"/>
      <c r="C1" s="241" t="s">
        <v>29</v>
      </c>
      <c r="D1" s="79"/>
      <c r="E1" s="72"/>
      <c r="F1" s="72"/>
      <c r="G1" s="369" t="s">
        <v>33</v>
      </c>
      <c r="H1" s="369"/>
    </row>
    <row r="2" spans="1:12" ht="15.75" customHeight="1">
      <c r="A2" s="244" t="s">
        <v>28</v>
      </c>
      <c r="B2" s="80"/>
      <c r="C2" s="242" t="s">
        <v>30</v>
      </c>
      <c r="D2" s="80"/>
      <c r="E2" s="72"/>
      <c r="F2" s="72"/>
      <c r="G2" s="72"/>
      <c r="H2" s="72"/>
      <c r="L2" s="65"/>
    </row>
    <row r="3" spans="1:12" ht="9.9499999999999993" customHeight="1">
      <c r="A3" s="72"/>
      <c r="B3" s="72"/>
      <c r="C3" s="245" t="s">
        <v>31</v>
      </c>
      <c r="D3" s="72"/>
      <c r="E3" s="72"/>
      <c r="F3" s="72"/>
      <c r="G3" s="72"/>
      <c r="H3" s="72"/>
    </row>
    <row r="4" spans="1:12" ht="9.9499999999999993" customHeight="1">
      <c r="A4" s="72"/>
      <c r="B4" s="72"/>
      <c r="C4" s="245" t="s">
        <v>32</v>
      </c>
      <c r="D4" s="72"/>
      <c r="E4" s="72"/>
      <c r="F4" s="72"/>
      <c r="G4" s="72"/>
      <c r="H4" s="72"/>
    </row>
    <row r="5" spans="1:12" ht="11.25" customHeight="1">
      <c r="A5" s="246" t="s">
        <v>34</v>
      </c>
      <c r="B5" s="81"/>
      <c r="C5" s="81"/>
      <c r="D5" s="81"/>
      <c r="E5" s="81"/>
      <c r="F5" s="81"/>
      <c r="G5" s="81"/>
      <c r="H5" s="81"/>
    </row>
    <row r="6" spans="1:12">
      <c r="A6" s="247" t="s">
        <v>35</v>
      </c>
      <c r="B6" s="248"/>
      <c r="C6" s="248"/>
      <c r="D6" s="249" t="s">
        <v>17</v>
      </c>
      <c r="E6" s="250" t="s">
        <v>36</v>
      </c>
      <c r="F6" s="251"/>
      <c r="G6" s="250" t="s">
        <v>37</v>
      </c>
      <c r="H6" s="82"/>
    </row>
    <row r="7" spans="1:12">
      <c r="A7" s="372" t="e">
        <f>'[1]Data Consolidat'!B4</f>
        <v>#REF!</v>
      </c>
      <c r="B7" s="372"/>
      <c r="C7" s="158"/>
      <c r="D7" s="179" t="e">
        <f>'[1]Data Consolidat'!B7</f>
        <v>#REF!</v>
      </c>
      <c r="E7" s="375" t="e">
        <f>'[1]Data Consolidat'!B6</f>
        <v>#REF!</v>
      </c>
      <c r="F7" s="376"/>
      <c r="G7" s="180">
        <f>'[1]Data Consolidat'!B11</f>
        <v>41030</v>
      </c>
      <c r="H7" s="81"/>
    </row>
    <row r="8" spans="1:12">
      <c r="A8" s="252" t="s">
        <v>38</v>
      </c>
      <c r="B8" s="248"/>
      <c r="C8" s="248"/>
      <c r="D8" s="248"/>
      <c r="E8" s="82"/>
      <c r="F8" s="82"/>
      <c r="G8" s="82"/>
      <c r="H8" s="82"/>
    </row>
    <row r="9" spans="1:12" ht="10.5" customHeight="1">
      <c r="A9" s="246" t="s">
        <v>39</v>
      </c>
      <c r="B9" s="253"/>
      <c r="C9" s="253"/>
      <c r="D9" s="253"/>
      <c r="E9" s="81"/>
      <c r="F9" s="81"/>
      <c r="G9" s="81"/>
      <c r="H9" s="81"/>
    </row>
    <row r="10" spans="1:12">
      <c r="A10" s="251"/>
      <c r="B10" s="254"/>
      <c r="C10" s="255" t="s">
        <v>85</v>
      </c>
      <c r="D10" s="256" t="s">
        <v>72</v>
      </c>
      <c r="E10" s="257" t="s">
        <v>86</v>
      </c>
      <c r="F10" s="258"/>
      <c r="G10" s="259" t="s">
        <v>71</v>
      </c>
      <c r="H10" s="260" t="s">
        <v>72</v>
      </c>
    </row>
    <row r="11" spans="1:12" ht="9" customHeight="1">
      <c r="A11" s="261" t="s">
        <v>40</v>
      </c>
      <c r="B11" s="225"/>
      <c r="C11" s="254"/>
      <c r="D11" s="257" t="s">
        <v>49</v>
      </c>
      <c r="E11" s="262" t="s">
        <v>87</v>
      </c>
      <c r="F11" s="262" t="s">
        <v>82</v>
      </c>
      <c r="G11" s="263" t="s">
        <v>73</v>
      </c>
      <c r="H11" s="264" t="s">
        <v>74</v>
      </c>
    </row>
    <row r="12" spans="1:12" ht="12" customHeight="1">
      <c r="A12" s="261" t="s">
        <v>41</v>
      </c>
      <c r="B12" s="262" t="s">
        <v>44</v>
      </c>
      <c r="C12" s="225"/>
      <c r="D12" s="262" t="s">
        <v>50</v>
      </c>
      <c r="E12" s="262" t="s">
        <v>88</v>
      </c>
      <c r="F12" s="262" t="s">
        <v>83</v>
      </c>
      <c r="G12" s="257" t="s">
        <v>79</v>
      </c>
      <c r="H12" s="265" t="s">
        <v>75</v>
      </c>
    </row>
    <row r="13" spans="1:12" ht="12" customHeight="1">
      <c r="A13" s="261" t="s">
        <v>42</v>
      </c>
      <c r="B13" s="262" t="s">
        <v>45</v>
      </c>
      <c r="C13" s="262" t="s">
        <v>47</v>
      </c>
      <c r="D13" s="262" t="s">
        <v>51</v>
      </c>
      <c r="E13" s="262" t="s">
        <v>89</v>
      </c>
      <c r="F13" s="262" t="s">
        <v>84</v>
      </c>
      <c r="G13" s="262" t="s">
        <v>80</v>
      </c>
      <c r="H13" s="266" t="s">
        <v>76</v>
      </c>
    </row>
    <row r="14" spans="1:12" ht="10.5" customHeight="1">
      <c r="A14" s="261" t="s">
        <v>43</v>
      </c>
      <c r="B14" s="262" t="s">
        <v>46</v>
      </c>
      <c r="C14" s="262" t="s">
        <v>48</v>
      </c>
      <c r="D14" s="262" t="s">
        <v>52</v>
      </c>
      <c r="E14" s="267" t="s">
        <v>90</v>
      </c>
      <c r="F14" s="225"/>
      <c r="G14" s="262" t="s">
        <v>81</v>
      </c>
      <c r="H14" s="266" t="s">
        <v>77</v>
      </c>
    </row>
    <row r="15" spans="1:12" ht="10.5" customHeight="1">
      <c r="A15" s="268"/>
      <c r="B15" s="269"/>
      <c r="C15" s="269"/>
      <c r="D15" s="270" t="s">
        <v>53</v>
      </c>
      <c r="E15" s="271">
        <f>'[1]Data Consolidat'!B11</f>
        <v>41030</v>
      </c>
      <c r="F15" s="272"/>
      <c r="G15" s="270"/>
      <c r="H15" s="273" t="s">
        <v>78</v>
      </c>
    </row>
    <row r="16" spans="1:12" ht="10.9" customHeight="1">
      <c r="A16" s="166" t="str">
        <f>'[1]Data Consolidat'!C36</f>
        <v>-BR</v>
      </c>
      <c r="B16" s="167">
        <f>'[1]Data Consolidat'!F36</f>
        <v>0</v>
      </c>
      <c r="C16" s="168">
        <f>IF('[1]Data Consolidat'!AB36=0,'[1]Data Consolidat'!Z36,'[1]Data Consolidat'!AB36)</f>
        <v>0</v>
      </c>
      <c r="D16" s="168">
        <f t="shared" ref="D16:D23" si="0">B16*C16</f>
        <v>0</v>
      </c>
      <c r="E16" s="168">
        <f>IF('[1]Data Consolidat'!X36=0,'[1]Data Consolidat'!W36,'[1]Data Consolidat'!X36)</f>
        <v>0</v>
      </c>
      <c r="F16" s="168">
        <f t="shared" ref="F16:F23" si="1">C16+E16</f>
        <v>0</v>
      </c>
      <c r="G16" s="168">
        <f>IF('[1]Data Consolidat'!AJ54&gt;1,'[1]Data Consolidat'!AJ54,0)</f>
        <v>0</v>
      </c>
      <c r="H16" s="169">
        <f t="shared" ref="H16:H23" si="2">B16*G16</f>
        <v>0</v>
      </c>
    </row>
    <row r="17" spans="1:8" ht="10.9" customHeight="1">
      <c r="A17" s="166" t="str">
        <f>'[1]Data Consolidat'!C37</f>
        <v>-BR</v>
      </c>
      <c r="B17" s="167">
        <f>'[1]Data Consolidat'!F37</f>
        <v>0</v>
      </c>
      <c r="C17" s="168">
        <f>IF('[1]Data Consolidat'!AB37=0,'[1]Data Consolidat'!Z37,'[1]Data Consolidat'!AB37)</f>
        <v>0</v>
      </c>
      <c r="D17" s="168">
        <f t="shared" si="0"/>
        <v>0</v>
      </c>
      <c r="E17" s="168">
        <f>IF('[1]Data Consolidat'!X37=0,'[1]Data Consolidat'!W37,'[1]Data Consolidat'!X37)</f>
        <v>0</v>
      </c>
      <c r="F17" s="168">
        <f t="shared" si="1"/>
        <v>0</v>
      </c>
      <c r="G17" s="168">
        <f>IF('[1]Data Consolidat'!AJ55&gt;1,'[1]Data Consolidat'!AJ55,0)</f>
        <v>0</v>
      </c>
      <c r="H17" s="169">
        <f t="shared" si="2"/>
        <v>0</v>
      </c>
    </row>
    <row r="18" spans="1:8" ht="10.9" customHeight="1">
      <c r="A18" s="166" t="str">
        <f>'[1]Data Consolidat'!C38</f>
        <v>-BR</v>
      </c>
      <c r="B18" s="167">
        <f>'[1]Data Consolidat'!F38</f>
        <v>0</v>
      </c>
      <c r="C18" s="168">
        <f>IF('[1]Data Consolidat'!AB38=0,'[1]Data Consolidat'!Z38,'[1]Data Consolidat'!AB38)</f>
        <v>0</v>
      </c>
      <c r="D18" s="168">
        <f t="shared" si="0"/>
        <v>0</v>
      </c>
      <c r="E18" s="168">
        <f>IF('[1]Data Consolidat'!X38=0,'[1]Data Consolidat'!W38,'[1]Data Consolidat'!X38)</f>
        <v>0</v>
      </c>
      <c r="F18" s="168">
        <f t="shared" si="1"/>
        <v>0</v>
      </c>
      <c r="G18" s="168">
        <f>IF('[1]Data Consolidat'!AJ56&gt;1,'[1]Data Consolidat'!AJ56,0)</f>
        <v>0</v>
      </c>
      <c r="H18" s="169">
        <f t="shared" si="2"/>
        <v>0</v>
      </c>
    </row>
    <row r="19" spans="1:8" ht="10.9" customHeight="1">
      <c r="A19" s="166" t="str">
        <f>'[1]Data Consolidat'!C39</f>
        <v>-BR</v>
      </c>
      <c r="B19" s="167">
        <f>'[1]Data Consolidat'!F39</f>
        <v>0</v>
      </c>
      <c r="C19" s="168">
        <f>IF('[1]Data Consolidat'!AB39=0,'[1]Data Consolidat'!Z39,'[1]Data Consolidat'!AB39)</f>
        <v>0</v>
      </c>
      <c r="D19" s="168">
        <f t="shared" si="0"/>
        <v>0</v>
      </c>
      <c r="E19" s="168">
        <f>IF('[1]Data Consolidat'!X39=0,'[1]Data Consolidat'!W39,'[1]Data Consolidat'!X39)</f>
        <v>0</v>
      </c>
      <c r="F19" s="168">
        <f t="shared" si="1"/>
        <v>0</v>
      </c>
      <c r="G19" s="168">
        <f>IF('[1]Data Consolidat'!AJ57&gt;1,'[1]Data Consolidat'!AJ57,0)</f>
        <v>0</v>
      </c>
      <c r="H19" s="169">
        <f t="shared" si="2"/>
        <v>0</v>
      </c>
    </row>
    <row r="20" spans="1:8" ht="10.9" customHeight="1">
      <c r="A20" s="166" t="str">
        <f>'[1]Data Consolidat'!C40</f>
        <v>-BR</v>
      </c>
      <c r="B20" s="167">
        <f>'[1]Data Consolidat'!F40</f>
        <v>0</v>
      </c>
      <c r="C20" s="168">
        <f>IF('[1]Data Consolidat'!AB40=0,'[1]Data Consolidat'!Z40,'[1]Data Consolidat'!AB40)</f>
        <v>0</v>
      </c>
      <c r="D20" s="168">
        <f t="shared" si="0"/>
        <v>0</v>
      </c>
      <c r="E20" s="168">
        <f>IF('[1]Data Consolidat'!X40=0,'[1]Data Consolidat'!W40,'[1]Data Consolidat'!X40)</f>
        <v>0</v>
      </c>
      <c r="F20" s="168">
        <f t="shared" si="1"/>
        <v>0</v>
      </c>
      <c r="G20" s="168">
        <f>IF('[1]Data Consolidat'!AJ58&gt;1,'[1]Data Consolidat'!AJ58,0)</f>
        <v>0</v>
      </c>
      <c r="H20" s="169">
        <f t="shared" si="2"/>
        <v>0</v>
      </c>
    </row>
    <row r="21" spans="1:8" ht="10.9" customHeight="1">
      <c r="A21" s="166" t="str">
        <f>'[1]Data Consolidat'!C41</f>
        <v>-BR</v>
      </c>
      <c r="B21" s="167">
        <f>'[1]Data Consolidat'!F41</f>
        <v>0</v>
      </c>
      <c r="C21" s="168">
        <f>IF('[1]Data Consolidat'!AB41=0,'[1]Data Consolidat'!Z41,'[1]Data Consolidat'!AB41)</f>
        <v>0</v>
      </c>
      <c r="D21" s="168">
        <f t="shared" si="0"/>
        <v>0</v>
      </c>
      <c r="E21" s="168">
        <f>IF('[1]Data Consolidat'!X41=0,'[1]Data Consolidat'!W41,'[1]Data Consolidat'!X41)</f>
        <v>0</v>
      </c>
      <c r="F21" s="168">
        <f t="shared" si="1"/>
        <v>0</v>
      </c>
      <c r="G21" s="168">
        <f>IF('[1]Data Consolidat'!AJ59&gt;1,'[1]Data Consolidat'!AJ59,0)</f>
        <v>0</v>
      </c>
      <c r="H21" s="169">
        <f t="shared" si="2"/>
        <v>0</v>
      </c>
    </row>
    <row r="22" spans="1:8" ht="10.9" customHeight="1">
      <c r="A22" s="166" t="str">
        <f>'[1]Data Consolidat'!C42</f>
        <v>-BR</v>
      </c>
      <c r="B22" s="167">
        <f>'[1]Data Consolidat'!F42</f>
        <v>0</v>
      </c>
      <c r="C22" s="168">
        <f>IF('[1]Data Consolidat'!AB42=0,'[1]Data Consolidat'!Z42,'[1]Data Consolidat'!AB42)</f>
        <v>0</v>
      </c>
      <c r="D22" s="168">
        <f t="shared" si="0"/>
        <v>0</v>
      </c>
      <c r="E22" s="168">
        <f>IF('[1]Data Consolidat'!X42=0,'[1]Data Consolidat'!W42,'[1]Data Consolidat'!X42)</f>
        <v>0</v>
      </c>
      <c r="F22" s="168">
        <f t="shared" si="1"/>
        <v>0</v>
      </c>
      <c r="G22" s="168">
        <f>IF('[1]Data Consolidat'!AJ60&gt;1,'[1]Data Consolidat'!AJ60,0)</f>
        <v>0</v>
      </c>
      <c r="H22" s="169">
        <f t="shared" si="2"/>
        <v>0</v>
      </c>
    </row>
    <row r="23" spans="1:8" ht="10.9" customHeight="1">
      <c r="A23" s="166" t="str">
        <f>'[1]Data Consolidat'!C43</f>
        <v>-BR</v>
      </c>
      <c r="B23" s="167">
        <f>'[1]Data Consolidat'!F43</f>
        <v>0</v>
      </c>
      <c r="C23" s="168">
        <f>IF('[1]Data Consolidat'!AB43=0,'[1]Data Consolidat'!Z43,'[1]Data Consolidat'!AB43)</f>
        <v>0</v>
      </c>
      <c r="D23" s="168">
        <f t="shared" si="0"/>
        <v>0</v>
      </c>
      <c r="E23" s="168">
        <f>IF('[1]Data Consolidat'!X43=0,'[1]Data Consolidat'!W43,'[1]Data Consolidat'!X43)</f>
        <v>0</v>
      </c>
      <c r="F23" s="168">
        <f t="shared" si="1"/>
        <v>0</v>
      </c>
      <c r="G23" s="168">
        <f>IF('[1]Data Consolidat'!AJ61&gt;1,'[1]Data Consolidat'!AJ61,0)</f>
        <v>0</v>
      </c>
      <c r="H23" s="169">
        <f t="shared" si="2"/>
        <v>0</v>
      </c>
    </row>
    <row r="24" spans="1:8" ht="10.9" customHeight="1">
      <c r="A24" s="170"/>
      <c r="B24" s="171"/>
      <c r="C24" s="172"/>
      <c r="D24" s="171"/>
      <c r="E24" s="171"/>
      <c r="F24" s="171"/>
      <c r="G24" s="172"/>
      <c r="H24" s="173"/>
    </row>
    <row r="25" spans="1:8" ht="10.9" customHeight="1">
      <c r="A25" s="174"/>
      <c r="B25" s="171"/>
      <c r="C25" s="172"/>
      <c r="D25" s="171"/>
      <c r="E25" s="171"/>
      <c r="F25" s="171"/>
      <c r="G25" s="172"/>
      <c r="H25" s="173"/>
    </row>
    <row r="26" spans="1:8" ht="10.9" customHeight="1">
      <c r="A26" s="174"/>
      <c r="B26" s="171"/>
      <c r="C26" s="175"/>
      <c r="D26" s="176"/>
      <c r="E26" s="176"/>
      <c r="F26" s="176"/>
      <c r="G26" s="177"/>
      <c r="H26" s="178"/>
    </row>
    <row r="27" spans="1:8" ht="8.25" customHeight="1">
      <c r="A27" s="82"/>
      <c r="B27" s="92"/>
      <c r="C27" s="370" t="s">
        <v>92</v>
      </c>
      <c r="D27" s="374"/>
      <c r="E27" s="93"/>
      <c r="F27" s="94"/>
      <c r="G27" s="370" t="s">
        <v>98</v>
      </c>
      <c r="H27" s="371"/>
    </row>
    <row r="28" spans="1:8" ht="12" customHeight="1">
      <c r="A28" s="274" t="s">
        <v>91</v>
      </c>
      <c r="B28" s="184">
        <f>SUM(B16:B26)</f>
        <v>0</v>
      </c>
      <c r="C28" s="275" t="s">
        <v>93</v>
      </c>
      <c r="D28" s="181">
        <f>SUM(D16:D26)</f>
        <v>0</v>
      </c>
      <c r="E28" s="276" t="s">
        <v>96</v>
      </c>
      <c r="F28" s="182" t="e">
        <f>'[1]Data Consolidat'!B27</f>
        <v>#REF!</v>
      </c>
      <c r="G28" s="275" t="s">
        <v>99</v>
      </c>
      <c r="H28" s="277">
        <f>SUM(H16:H26)</f>
        <v>0</v>
      </c>
    </row>
    <row r="29" spans="1:8" ht="10.9" customHeight="1">
      <c r="A29" s="81"/>
      <c r="B29" s="95"/>
      <c r="C29" s="78"/>
      <c r="D29" s="86"/>
      <c r="E29" s="96"/>
      <c r="F29" s="97"/>
      <c r="G29" s="221"/>
      <c r="H29" s="253"/>
    </row>
    <row r="30" spans="1:8" ht="10.9" customHeight="1">
      <c r="A30" s="98"/>
      <c r="B30" s="94"/>
      <c r="C30" s="370" t="s">
        <v>94</v>
      </c>
      <c r="D30" s="374"/>
      <c r="E30" s="93"/>
      <c r="F30" s="94"/>
      <c r="G30" s="370" t="s">
        <v>100</v>
      </c>
      <c r="H30" s="371"/>
    </row>
    <row r="31" spans="1:8" ht="10.9" customHeight="1">
      <c r="A31" s="99"/>
      <c r="B31" s="100"/>
      <c r="C31" s="275" t="s">
        <v>95</v>
      </c>
      <c r="D31" s="181">
        <f>SUM(D19:D29)</f>
        <v>0</v>
      </c>
      <c r="E31" s="276" t="s">
        <v>97</v>
      </c>
      <c r="F31" s="183">
        <f>'[1]Data Consolidat'!B29</f>
        <v>0</v>
      </c>
      <c r="G31" s="275" t="s">
        <v>101</v>
      </c>
      <c r="H31" s="277">
        <f>H28*12</f>
        <v>0</v>
      </c>
    </row>
    <row r="32" spans="1:8" ht="10.9" customHeight="1">
      <c r="A32" s="101"/>
      <c r="B32" s="97"/>
      <c r="C32" s="102"/>
      <c r="D32" s="86"/>
      <c r="E32" s="96"/>
      <c r="F32" s="97"/>
      <c r="G32" s="102"/>
      <c r="H32" s="81"/>
    </row>
    <row r="33" spans="1:8" ht="10.9" customHeight="1">
      <c r="A33" s="373" t="s">
        <v>102</v>
      </c>
      <c r="B33" s="373"/>
      <c r="C33" s="373"/>
      <c r="D33" s="373"/>
      <c r="E33" s="373"/>
      <c r="F33" s="373"/>
      <c r="G33" s="373"/>
      <c r="H33" s="373"/>
    </row>
    <row r="34" spans="1:8" ht="10.9" customHeight="1">
      <c r="A34" s="278" t="s">
        <v>103</v>
      </c>
      <c r="B34" s="253"/>
      <c r="C34" s="253"/>
      <c r="D34" s="253"/>
      <c r="E34" s="253"/>
      <c r="F34" s="253"/>
      <c r="G34" s="253"/>
      <c r="H34" s="253"/>
    </row>
    <row r="35" spans="1:8" ht="10.5" customHeight="1">
      <c r="A35" s="279" t="s">
        <v>104</v>
      </c>
      <c r="B35" s="280"/>
      <c r="C35" s="280"/>
      <c r="D35" s="281"/>
      <c r="E35" s="282" t="s">
        <v>105</v>
      </c>
      <c r="F35" s="280"/>
      <c r="G35" s="280"/>
      <c r="H35" s="280"/>
    </row>
    <row r="36" spans="1:8" ht="11.25" customHeight="1">
      <c r="A36" s="252" t="s">
        <v>106</v>
      </c>
      <c r="B36" s="82"/>
      <c r="C36" s="82"/>
      <c r="D36" s="83"/>
      <c r="E36" s="104"/>
      <c r="F36" s="83"/>
      <c r="G36" s="85"/>
      <c r="H36" s="104"/>
    </row>
    <row r="37" spans="1:8" ht="10.5" customHeight="1">
      <c r="A37" s="72"/>
      <c r="B37" s="72"/>
      <c r="C37" s="72"/>
      <c r="D37" s="76"/>
      <c r="E37" s="298" t="s">
        <v>114</v>
      </c>
      <c r="F37" s="299" t="s">
        <v>18</v>
      </c>
      <c r="G37" s="262" t="s">
        <v>115</v>
      </c>
      <c r="H37" s="266" t="s">
        <v>47</v>
      </c>
    </row>
    <row r="38" spans="1:8" ht="10.9" customHeight="1">
      <c r="A38" s="185" t="e">
        <f>'[1]Data Consolidat'!$F$108</f>
        <v>#REF!</v>
      </c>
      <c r="B38" s="245" t="s">
        <v>110</v>
      </c>
      <c r="C38" s="72"/>
      <c r="D38" s="76"/>
      <c r="E38" s="298" t="s">
        <v>116</v>
      </c>
      <c r="F38" s="224"/>
      <c r="G38" s="262" t="s">
        <v>117</v>
      </c>
      <c r="H38" s="266" t="s">
        <v>118</v>
      </c>
    </row>
    <row r="39" spans="1:8" ht="10.9" customHeight="1">
      <c r="A39" s="245" t="s">
        <v>107</v>
      </c>
      <c r="B39" s="245" t="s">
        <v>111</v>
      </c>
      <c r="C39" s="72"/>
      <c r="D39" s="76"/>
      <c r="E39" s="78"/>
      <c r="F39" s="76"/>
      <c r="G39" s="77"/>
      <c r="H39" s="78"/>
    </row>
    <row r="40" spans="1:8" ht="10.9" customHeight="1">
      <c r="A40" s="245" t="s">
        <v>108</v>
      </c>
      <c r="B40" s="245" t="s">
        <v>112</v>
      </c>
      <c r="C40" s="72"/>
      <c r="D40" s="76"/>
      <c r="E40" s="102"/>
      <c r="F40" s="86"/>
      <c r="G40" s="87"/>
      <c r="H40" s="102"/>
    </row>
    <row r="41" spans="1:8" ht="10.9" customHeight="1">
      <c r="A41" s="245" t="s">
        <v>109</v>
      </c>
      <c r="B41" s="245" t="s">
        <v>113</v>
      </c>
      <c r="C41" s="72"/>
      <c r="D41" s="76"/>
      <c r="E41" s="313" t="str">
        <f>'[1]Data Consolidat'!A137</f>
        <v>Space 1</v>
      </c>
      <c r="F41" s="84"/>
      <c r="G41" s="90" t="str">
        <f>'[1]Data Consolidat'!C137</f>
        <v/>
      </c>
      <c r="H41" s="89" t="str">
        <f>'[1]Data Consolidat'!D137</f>
        <v/>
      </c>
    </row>
    <row r="42" spans="1:8" ht="10.9" customHeight="1">
      <c r="A42" s="81"/>
      <c r="B42" s="81"/>
      <c r="C42" s="81"/>
      <c r="D42" s="86"/>
      <c r="E42" s="313" t="str">
        <f>'[1]Data Consolidat'!A138</f>
        <v>Space 2</v>
      </c>
      <c r="F42" s="84"/>
      <c r="G42" s="90" t="str">
        <f>'[1]Data Consolidat'!C138</f>
        <v/>
      </c>
      <c r="H42" s="89" t="str">
        <f>'[1]Data Consolidat'!D138</f>
        <v/>
      </c>
    </row>
    <row r="43" spans="1:8" ht="10.9" customHeight="1">
      <c r="A43" s="283" t="s">
        <v>308</v>
      </c>
      <c r="B43" s="283"/>
      <c r="C43" s="283"/>
      <c r="D43" s="284"/>
      <c r="E43" s="313" t="str">
        <f>'[1]Data Consolidat'!A139</f>
        <v>Space 3</v>
      </c>
      <c r="F43" s="84"/>
      <c r="G43" s="90" t="str">
        <f>'[1]Data Consolidat'!C139</f>
        <v/>
      </c>
      <c r="H43" s="89" t="str">
        <f>'[1]Data Consolidat'!D139</f>
        <v/>
      </c>
    </row>
    <row r="44" spans="1:8" ht="10.9" customHeight="1">
      <c r="A44" s="285" t="s">
        <v>309</v>
      </c>
      <c r="B44" s="285"/>
      <c r="C44" s="285"/>
      <c r="D44" s="286"/>
      <c r="E44" s="105"/>
      <c r="F44" s="84"/>
      <c r="G44" s="90"/>
      <c r="H44" s="89"/>
    </row>
    <row r="45" spans="1:8" ht="10.9" customHeight="1">
      <c r="A45" s="287" t="s">
        <v>311</v>
      </c>
      <c r="B45" s="287"/>
      <c r="C45" s="287"/>
      <c r="D45" s="286"/>
      <c r="E45" s="105"/>
      <c r="F45" s="84"/>
      <c r="G45" s="90"/>
      <c r="H45" s="91"/>
    </row>
    <row r="46" spans="1:8" ht="10.9" customHeight="1">
      <c r="A46" s="287" t="s">
        <v>310</v>
      </c>
      <c r="B46" s="287"/>
      <c r="C46" s="287" t="s">
        <v>65</v>
      </c>
      <c r="D46" s="286"/>
      <c r="E46" s="105"/>
      <c r="F46" s="84"/>
      <c r="G46" s="90"/>
      <c r="H46" s="91"/>
    </row>
    <row r="47" spans="1:8" ht="10.5" customHeight="1">
      <c r="A47" s="287" t="s">
        <v>66</v>
      </c>
      <c r="B47" s="287" t="s">
        <v>68</v>
      </c>
      <c r="C47" s="287" t="s">
        <v>69</v>
      </c>
      <c r="D47" s="286"/>
      <c r="E47" s="300" t="s">
        <v>119</v>
      </c>
      <c r="F47" s="280"/>
      <c r="G47" s="256"/>
      <c r="H47" s="169">
        <f>SUM(H41:H46)*12</f>
        <v>0</v>
      </c>
    </row>
    <row r="48" spans="1:8" ht="10.9" customHeight="1">
      <c r="A48" s="287" t="s">
        <v>67</v>
      </c>
      <c r="B48" s="287" t="s">
        <v>70</v>
      </c>
      <c r="C48" s="287"/>
      <c r="D48" s="286"/>
      <c r="E48" s="282" t="s">
        <v>120</v>
      </c>
      <c r="F48" s="280"/>
      <c r="G48" s="280"/>
      <c r="H48" s="103"/>
    </row>
    <row r="49" spans="1:9" ht="9" customHeight="1">
      <c r="A49" s="189"/>
      <c r="B49" s="189"/>
      <c r="C49" s="189"/>
      <c r="D49" s="190"/>
      <c r="E49" s="258"/>
      <c r="F49" s="257" t="s">
        <v>115</v>
      </c>
      <c r="G49" s="257" t="s">
        <v>47</v>
      </c>
      <c r="H49" s="265" t="s">
        <v>49</v>
      </c>
    </row>
    <row r="50" spans="1:9" ht="10.9" customHeight="1">
      <c r="A50" s="252" t="s">
        <v>55</v>
      </c>
      <c r="B50" s="248"/>
      <c r="C50" s="248"/>
      <c r="D50" s="83"/>
      <c r="E50" s="262" t="s">
        <v>40</v>
      </c>
      <c r="F50" s="262" t="s">
        <v>126</v>
      </c>
      <c r="G50" s="262" t="s">
        <v>129</v>
      </c>
      <c r="H50" s="266" t="s">
        <v>131</v>
      </c>
    </row>
    <row r="51" spans="1:9" ht="10.9" customHeight="1">
      <c r="A51" s="19"/>
      <c r="B51" s="19"/>
      <c r="C51" s="19"/>
      <c r="D51" s="76"/>
      <c r="E51" s="262" t="s">
        <v>116</v>
      </c>
      <c r="F51" s="262" t="s">
        <v>127</v>
      </c>
      <c r="G51" s="262" t="s">
        <v>130</v>
      </c>
      <c r="H51" s="266" t="s">
        <v>132</v>
      </c>
    </row>
    <row r="52" spans="1:9" ht="10.9" customHeight="1">
      <c r="A52" s="245" t="s">
        <v>57</v>
      </c>
      <c r="B52" s="19"/>
      <c r="C52" s="19"/>
      <c r="D52" s="76"/>
      <c r="E52" s="225"/>
      <c r="F52" s="301" t="s">
        <v>128</v>
      </c>
      <c r="G52" s="225"/>
      <c r="H52" s="266" t="s">
        <v>133</v>
      </c>
    </row>
    <row r="53" spans="1:9" ht="10.9" customHeight="1">
      <c r="A53" s="245" t="s">
        <v>58</v>
      </c>
      <c r="B53" s="245" t="s">
        <v>60</v>
      </c>
      <c r="C53" s="19"/>
      <c r="D53" s="76"/>
      <c r="E53" s="87"/>
      <c r="F53" s="87"/>
      <c r="G53" s="87"/>
      <c r="H53" s="88"/>
    </row>
    <row r="54" spans="1:9" ht="10.9" customHeight="1">
      <c r="A54" s="245" t="s">
        <v>59</v>
      </c>
      <c r="B54" s="245" t="s">
        <v>61</v>
      </c>
      <c r="C54" s="19"/>
      <c r="D54" s="76"/>
      <c r="E54" s="171" t="str">
        <f>'[1]Data Consolidat'!A150</f>
        <v/>
      </c>
      <c r="F54" s="168">
        <f>'[1]Data Consolidat'!B150</f>
        <v>0</v>
      </c>
      <c r="G54" s="167" t="str">
        <f>'[1]Data Consolidat'!C150</f>
        <v/>
      </c>
      <c r="H54" s="173" t="str">
        <f>'[1]Data Consolidat'!D150</f>
        <v>N/A</v>
      </c>
    </row>
    <row r="55" spans="1:9" ht="10.9" customHeight="1">
      <c r="A55" s="288" t="s">
        <v>56</v>
      </c>
      <c r="B55" s="253"/>
      <c r="C55" s="253"/>
      <c r="D55" s="86"/>
      <c r="E55" s="171">
        <f>'[1]Data Consolidat'!A151</f>
        <v>0</v>
      </c>
      <c r="F55" s="168">
        <f>'[1]Data Consolidat'!B151</f>
        <v>0</v>
      </c>
      <c r="G55" s="167">
        <f>'[1]Data Consolidat'!C151</f>
        <v>0</v>
      </c>
      <c r="H55" s="173" t="str">
        <f>'[1]Data Consolidat'!D151</f>
        <v>N/A</v>
      </c>
    </row>
    <row r="56" spans="1:9" ht="10.9" customHeight="1">
      <c r="A56" s="289" t="s">
        <v>62</v>
      </c>
      <c r="B56" s="280"/>
      <c r="C56" s="280"/>
      <c r="D56" s="84"/>
      <c r="E56" s="171">
        <f>'[1]Data Consolidat'!A152</f>
        <v>0</v>
      </c>
      <c r="F56" s="168">
        <f>'[1]Data Consolidat'!B152</f>
        <v>0</v>
      </c>
      <c r="G56" s="167">
        <f>'[1]Data Consolidat'!C152</f>
        <v>0</v>
      </c>
      <c r="H56" s="173" t="str">
        <f>'[1]Data Consolidat'!D152</f>
        <v>N/A</v>
      </c>
    </row>
    <row r="57" spans="1:9" ht="10.9" customHeight="1">
      <c r="A57" s="290" t="s">
        <v>63</v>
      </c>
      <c r="B57" s="106"/>
      <c r="C57" s="103"/>
      <c r="D57" s="256" t="s">
        <v>64</v>
      </c>
      <c r="E57" s="171">
        <f>'[1]Data Consolidat'!A153</f>
        <v>0</v>
      </c>
      <c r="F57" s="168">
        <f>'[1]Data Consolidat'!B153</f>
        <v>0</v>
      </c>
      <c r="G57" s="167">
        <f>'[1]Data Consolidat'!C153</f>
        <v>0</v>
      </c>
      <c r="H57" s="173" t="str">
        <f>'[1]Data Consolidat'!D153</f>
        <v>N/A</v>
      </c>
    </row>
    <row r="58" spans="1:9" ht="10.9" customHeight="1">
      <c r="A58" s="377" t="str">
        <f>'[1]Data Consolidat'!A121</f>
        <v>_</v>
      </c>
      <c r="B58" s="377"/>
      <c r="C58" s="297" t="s">
        <v>19</v>
      </c>
      <c r="D58" s="188" t="str">
        <f>'[1]Data Consolidat'!B121</f>
        <v>_</v>
      </c>
      <c r="E58" s="171">
        <f>'[1]Data Consolidat'!A154</f>
        <v>0</v>
      </c>
      <c r="F58" s="168">
        <f>'[1]Data Consolidat'!B154</f>
        <v>0</v>
      </c>
      <c r="G58" s="167">
        <f>'[1]Data Consolidat'!C154</f>
        <v>0</v>
      </c>
      <c r="H58" s="173" t="str">
        <f>'[1]Data Consolidat'!D154</f>
        <v>N/A</v>
      </c>
    </row>
    <row r="59" spans="1:9" ht="10.9" customHeight="1">
      <c r="A59" s="377" t="str">
        <f>'[1]Data Consolidat'!A122</f>
        <v>_</v>
      </c>
      <c r="B59" s="377"/>
      <c r="C59" s="297" t="s">
        <v>19</v>
      </c>
      <c r="D59" s="188" t="str">
        <f>'[1]Data Consolidat'!B122</f>
        <v>_</v>
      </c>
      <c r="E59" s="171">
        <f>'[1]Data Consolidat'!A155</f>
        <v>0</v>
      </c>
      <c r="F59" s="168">
        <f>'[1]Data Consolidat'!B155</f>
        <v>0</v>
      </c>
      <c r="G59" s="167">
        <f>'[1]Data Consolidat'!C155</f>
        <v>0</v>
      </c>
      <c r="H59" s="173" t="str">
        <f>'[1]Data Consolidat'!D155</f>
        <v>N/A</v>
      </c>
    </row>
    <row r="60" spans="1:9" ht="10.9" customHeight="1">
      <c r="A60" s="377" t="str">
        <f>'[1]Data Consolidat'!A123</f>
        <v>_</v>
      </c>
      <c r="B60" s="377"/>
      <c r="C60" s="297" t="s">
        <v>19</v>
      </c>
      <c r="D60" s="188" t="str">
        <f>'[1]Data Consolidat'!B123</f>
        <v>_</v>
      </c>
      <c r="E60" s="107"/>
      <c r="F60" s="83"/>
      <c r="G60" s="302" t="s">
        <v>134</v>
      </c>
      <c r="H60" s="82"/>
    </row>
    <row r="61" spans="1:9" ht="10.9" customHeight="1">
      <c r="A61" s="377" t="str">
        <f>'[1]Data Consolidat'!A124</f>
        <v>_</v>
      </c>
      <c r="B61" s="377"/>
      <c r="C61" s="297" t="s">
        <v>19</v>
      </c>
      <c r="D61" s="188" t="str">
        <f>'[1]Data Consolidat'!B124</f>
        <v>_</v>
      </c>
      <c r="E61" s="108"/>
      <c r="F61" s="186">
        <f>SUM(F54:F59)</f>
        <v>0</v>
      </c>
      <c r="G61" s="303" t="s">
        <v>135</v>
      </c>
      <c r="H61" s="187">
        <f>F61*12</f>
        <v>0</v>
      </c>
    </row>
    <row r="62" spans="1:9" ht="10.9" customHeight="1">
      <c r="A62" s="377" t="str">
        <f>'[1]Data Consolidat'!A125</f>
        <v>_</v>
      </c>
      <c r="B62" s="377"/>
      <c r="C62" s="297" t="s">
        <v>19</v>
      </c>
      <c r="D62" s="188" t="str">
        <f>'[1]Data Consolidat'!B125</f>
        <v>_</v>
      </c>
      <c r="E62" s="282" t="s">
        <v>121</v>
      </c>
      <c r="F62" s="280"/>
      <c r="G62" s="280"/>
      <c r="H62" s="103"/>
    </row>
    <row r="63" spans="1:9" ht="10.9" customHeight="1">
      <c r="A63" s="377" t="str">
        <f>'[1]Data Consolidat'!A126</f>
        <v>_</v>
      </c>
      <c r="B63" s="377"/>
      <c r="C63" s="297" t="s">
        <v>19</v>
      </c>
      <c r="D63" s="188" t="str">
        <f>'[1]Data Consolidat'!B126</f>
        <v>_</v>
      </c>
      <c r="E63" s="304" t="s">
        <v>122</v>
      </c>
      <c r="F63" s="305"/>
      <c r="G63" s="305"/>
      <c r="H63" s="109"/>
    </row>
    <row r="64" spans="1:9" ht="12.95" customHeight="1">
      <c r="A64" s="377" t="str">
        <f>'[1]Data Consolidat'!A127</f>
        <v>_</v>
      </c>
      <c r="B64" s="377"/>
      <c r="C64" s="297" t="s">
        <v>19</v>
      </c>
      <c r="D64" s="188" t="str">
        <f>'[1]Data Consolidat'!B127</f>
        <v>_</v>
      </c>
      <c r="E64" s="306"/>
      <c r="F64" s="307"/>
      <c r="G64" s="308"/>
      <c r="H64" s="312">
        <f>'[1]Data Consolidat'!AG45/12</f>
        <v>0</v>
      </c>
      <c r="I64" s="4"/>
    </row>
    <row r="65" spans="1:8" ht="10.9" customHeight="1">
      <c r="A65" s="377" t="str">
        <f>'[1]Data Consolidat'!A128</f>
        <v>_</v>
      </c>
      <c r="B65" s="377"/>
      <c r="C65" s="297" t="s">
        <v>19</v>
      </c>
      <c r="D65" s="188" t="str">
        <f>'[1]Data Consolidat'!B128</f>
        <v>_</v>
      </c>
      <c r="E65" s="309" t="s">
        <v>123</v>
      </c>
      <c r="F65" s="310"/>
      <c r="G65" s="311"/>
      <c r="H65" s="110"/>
    </row>
    <row r="66" spans="1:8">
      <c r="A66" s="291" t="s">
        <v>54</v>
      </c>
      <c r="B66" s="248"/>
      <c r="C66" s="248"/>
      <c r="D66" s="292" t="s">
        <v>125</v>
      </c>
      <c r="E66" s="248"/>
      <c r="F66" s="248"/>
      <c r="G66" s="248"/>
      <c r="H66" s="295" t="s">
        <v>338</v>
      </c>
    </row>
    <row r="67" spans="1:8" ht="12.75" customHeight="1">
      <c r="A67" s="293" t="s">
        <v>124</v>
      </c>
      <c r="B67" s="19"/>
      <c r="C67" s="19"/>
      <c r="D67" s="294" t="str">
        <f>('[1]Data Consolidat'!$A$12)</f>
        <v>Rentinc Ver. 6.0</v>
      </c>
      <c r="E67" s="19"/>
      <c r="F67" s="19"/>
      <c r="G67" s="19"/>
      <c r="H67" s="296" t="s">
        <v>337</v>
      </c>
    </row>
    <row r="68" spans="1:8">
      <c r="G68" s="66"/>
    </row>
  </sheetData>
  <mergeCells count="16">
    <mergeCell ref="A64:B64"/>
    <mergeCell ref="A65:B65"/>
    <mergeCell ref="A58:B58"/>
    <mergeCell ref="A59:B59"/>
    <mergeCell ref="A60:B60"/>
    <mergeCell ref="A61:B61"/>
    <mergeCell ref="A62:B62"/>
    <mergeCell ref="A63:B63"/>
    <mergeCell ref="G1:H1"/>
    <mergeCell ref="G27:H27"/>
    <mergeCell ref="G30:H30"/>
    <mergeCell ref="A7:B7"/>
    <mergeCell ref="A33:H33"/>
    <mergeCell ref="C27:D27"/>
    <mergeCell ref="C30:D30"/>
    <mergeCell ref="E7:F7"/>
  </mergeCells>
  <phoneticPr fontId="20" type="noConversion"/>
  <printOptions horizontalCentered="1" verticalCentered="1"/>
  <pageMargins left="0.16" right="0.16" top="0.17" bottom="0.33" header="0.21" footer="0.17"/>
  <pageSetup scale="94" orientation="portrait" horizontalDpi="300" verticalDpi="300" r:id="rId1"/>
  <headerFooter alignWithMargins="0">
    <oddFooter>&amp;R&amp;7&amp;F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Time_Line</vt:lpstr>
      <vt:lpstr>Post upto 10%</vt:lpstr>
      <vt:lpstr>Post_over_10%</vt:lpstr>
      <vt:lpstr>DHCD SCHD</vt:lpstr>
      <vt:lpstr>236-MRVP</vt:lpstr>
      <vt:lpstr>HUD SCHD</vt:lpstr>
      <vt:lpstr>DHCD_SCHD</vt:lpstr>
      <vt:lpstr>HUD_SCHD</vt:lpstr>
      <vt:lpstr>HUD_SCHEDULE</vt:lpstr>
      <vt:lpstr>'236-MRVP'!Print_Area</vt:lpstr>
      <vt:lpstr>'DHCD SCHD'!Print_Area</vt:lpstr>
      <vt:lpstr>'HUD SCHD'!Print_Area</vt:lpstr>
      <vt:lpstr>'Post upto 10%'!Print_Area</vt:lpstr>
      <vt:lpstr>'Post_over_10%'!Print_Area</vt:lpstr>
      <vt:lpstr>Time_Line!Print_Area</vt:lpstr>
      <vt:lpstr>TIMELINE</vt:lpstr>
    </vt:vector>
  </TitlesOfParts>
  <Company>MassHousing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Notice of Request to Increase Rents (Russian)</dc:title>
  <dc:creator>MassHousing</dc:creator>
  <cp:lastModifiedBy>PI_DXK</cp:lastModifiedBy>
  <cp:lastPrinted>2012-02-29T14:50:20Z</cp:lastPrinted>
  <dcterms:created xsi:type="dcterms:W3CDTF">2012-02-27T21:45:12Z</dcterms:created>
  <dcterms:modified xsi:type="dcterms:W3CDTF">2012-10-02T19:19:16Z</dcterms:modified>
</cp:coreProperties>
</file>