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225" activeTab="1"/>
  </bookViews>
  <sheets>
    <sheet name="Time_Line" sheetId="1" r:id="rId1"/>
    <sheet name="Post upto 10%" sheetId="2" r:id="rId2"/>
    <sheet name="Post_over_10%" sheetId="3" r:id="rId3"/>
    <sheet name="DHCD SCHD" sheetId="4" r:id="rId4"/>
    <sheet name="236-MRVP" sheetId="5" r:id="rId5"/>
    <sheet name="HUD SCHD" sheetId="6" r:id="rId6"/>
    <sheet name="Folha1" sheetId="7" r:id="rId7"/>
  </sheets>
  <externalReferences>
    <externalReference r:id="rId10"/>
    <externalReference r:id="rId11"/>
  </externalReferences>
  <definedNames>
    <definedName name="_39">#REF!</definedName>
    <definedName name="_63">#REF!</definedName>
    <definedName name="DHCD_SCHD">'DHCD SCHD'!$A$1:$M$58</definedName>
    <definedName name="HUD_SCHD">'HUD SCHD'!$A$1:$H$64</definedName>
    <definedName name="HUD_SCHEDULE">'HUD SCHD'!$A$1:$H$65</definedName>
    <definedName name="POST_LT10">#REF!</definedName>
    <definedName name="_xlnm.Print_Area" localSheetId="4">'236-MRVP'!$A$1:$M$58</definedName>
    <definedName name="_xlnm.Print_Area" localSheetId="3">'DHCD SCHD'!$A$1:$M$58</definedName>
    <definedName name="_xlnm.Print_Area" localSheetId="5">'HUD SCHD'!$A$1:$H$68</definedName>
    <definedName name="_xlnm.Print_Area" localSheetId="1">'Post upto 10%'!$A$2:$O$113</definedName>
    <definedName name="_xlnm.Print_Area" localSheetId="2">'Post_over_10%'!$B$1:$M$114</definedName>
    <definedName name="_xlnm.Print_Area" localSheetId="0">'Time_Line'!$A$1:$J$56</definedName>
    <definedName name="TIMELINE">'Time_Line'!$A$1:$I$60</definedName>
  </definedNames>
  <calcPr fullCalcOnLoad="1"/>
</workbook>
</file>

<file path=xl/sharedStrings.xml><?xml version="1.0" encoding="utf-8"?>
<sst xmlns="http://schemas.openxmlformats.org/spreadsheetml/2006/main" count="568" uniqueCount="356">
  <si>
    <t>&gt;&gt;&gt;&gt;&gt;&gt;&gt;&gt;&gt;&gt;&gt;&gt;&gt;&gt;&gt;&gt;&gt;&gt;&gt;&gt;&gt;&gt;&gt;&gt;</t>
  </si>
  <si>
    <t>&gt;&gt;&gt;&gt;&gt;&gt;&gt;&gt;&gt;&gt;&gt;&gt;&gt;&gt;&gt;&gt;&gt;&gt;&gt;&gt;&gt;&gt;&gt;</t>
  </si>
  <si>
    <t>PROPOSED</t>
  </si>
  <si>
    <t>MAXIMUM</t>
  </si>
  <si>
    <t>236 RENT</t>
  </si>
  <si>
    <t>13A RENT</t>
  </si>
  <si>
    <t>Director of Multifamily Asset Management</t>
  </si>
  <si>
    <t>MassHousing</t>
  </si>
  <si>
    <t>One Beacon Street, 28th floor</t>
  </si>
  <si>
    <t>Boston</t>
  </si>
  <si>
    <t>MA</t>
  </si>
  <si>
    <t>02108-3110</t>
  </si>
  <si>
    <t>If the agent's request for a rent increase exceeds five percent (5%), or a second meeting was requested ,</t>
  </si>
  <si>
    <t>MassHousing staff will review the request and either deny it, or forward it to the Rent Increase Review  Panel.</t>
  </si>
  <si>
    <t xml:space="preserve"> </t>
  </si>
  <si>
    <t>*</t>
  </si>
  <si>
    <t>MHFA</t>
  </si>
  <si>
    <t>____________</t>
  </si>
  <si>
    <t>Col 5</t>
  </si>
  <si>
    <t>Col 1</t>
  </si>
  <si>
    <t>Col. 4</t>
  </si>
  <si>
    <t>Col 6</t>
  </si>
  <si>
    <t>Col 2</t>
  </si>
  <si>
    <t>Col 7</t>
  </si>
  <si>
    <t>Col 8</t>
  </si>
  <si>
    <t>Col. 3</t>
  </si>
  <si>
    <t>(Col 3 + Col 5)</t>
  </si>
  <si>
    <t>(mm/dd/yyyy)</t>
  </si>
  <si>
    <t>(Col2 x Col 3)</t>
  </si>
  <si>
    <t>(Col 2 x Col 7)</t>
  </si>
  <si>
    <t xml:space="preserve">Col  </t>
  </si>
  <si>
    <t>1</t>
  </si>
  <si>
    <t>Col 3</t>
  </si>
  <si>
    <t>Col 4</t>
  </si>
  <si>
    <t>Col 3)</t>
  </si>
  <si>
    <t>$</t>
  </si>
  <si>
    <t>ref Handbook 4350.1</t>
  </si>
  <si>
    <t>AÇÕES OBRIGATÓRIAS</t>
  </si>
  <si>
    <t>AÇÕES OPCIONAIS</t>
  </si>
  <si>
    <t>Publicação de aviso do Proprietário/Agente</t>
  </si>
  <si>
    <t>OBS.:</t>
  </si>
  <si>
    <t xml:space="preserve">A publicação não pode ser posterior a </t>
  </si>
  <si>
    <t>Início do período de comentário dos residentes</t>
  </si>
  <si>
    <t>Dia 1</t>
  </si>
  <si>
    <t>Dia 12</t>
  </si>
  <si>
    <t>Dia 16</t>
  </si>
  <si>
    <t>Dia 30</t>
  </si>
  <si>
    <t>Dia 31</t>
  </si>
  <si>
    <t>Dia 35</t>
  </si>
  <si>
    <t>Dia 38</t>
  </si>
  <si>
    <t>Dia 41</t>
  </si>
  <si>
    <t>Dia 42</t>
  </si>
  <si>
    <t>Dia 45</t>
  </si>
  <si>
    <t>Dia 48</t>
  </si>
  <si>
    <t>Dia 51</t>
  </si>
  <si>
    <t>Pode variar</t>
  </si>
  <si>
    <t>Fim do período de comentário dos residentes (último dia para que os residentes solicitem uma segunda reunião)</t>
  </si>
  <si>
    <t>Último dia para Notificação aos Residentes</t>
  </si>
  <si>
    <t>B.) Aumentos acima de 10%</t>
  </si>
  <si>
    <t>Início do período de publicação de aviso do agente/residente</t>
  </si>
  <si>
    <t xml:space="preserve">Envio da Agenda da Reunião ao CRPA, geralmente na quinta-feira anterior à reunião </t>
  </si>
  <si>
    <t>Data variável</t>
  </si>
  <si>
    <t>Dia 49</t>
  </si>
  <si>
    <t>Dia 74</t>
  </si>
  <si>
    <t xml:space="preserve">Reunião do CRPA, geralmente na última quarta-feira de cada mês </t>
  </si>
  <si>
    <t>Hoje,</t>
  </si>
  <si>
    <t xml:space="preserve">para a MassHousing. A Agência tomará a decisão final sobre a nossa solicitação não posteriormente a </t>
  </si>
  <si>
    <t>Data da Reunião:</t>
  </si>
  <si>
    <t>Hora da Reunião:</t>
  </si>
  <si>
    <t>Local da Reunião:</t>
  </si>
  <si>
    <t>NÚMERO</t>
  </si>
  <si>
    <t>DE QUARTOS</t>
  </si>
  <si>
    <t xml:space="preserve">BÁSICO </t>
  </si>
  <si>
    <t>PROPRIETÁRIO/AGENTE</t>
  </si>
  <si>
    <t>E</t>
  </si>
  <si>
    <t>AGÊNCIA</t>
  </si>
  <si>
    <t>AUMENTO MENSAL PROPOSTO</t>
  </si>
  <si>
    <t>MÁXIMO</t>
  </si>
  <si>
    <t xml:space="preserve">Uma segunda reunião será realizada por um Gestor de Ativos da MassHousing com os residentes e o agente de administração nas </t>
  </si>
  <si>
    <t>seguintes circunstâncias:</t>
  </si>
  <si>
    <t>1. Os residentes que participaram da primeira reunião e acreditam que questões específicas não foram abordadas adequadamente pelo proprietário/agente, e</t>
  </si>
  <si>
    <t xml:space="preserve">2. Uma solicitação por escrito para uma reunião, junto com uma agenda proposta, é recebida pelo </t>
  </si>
  <si>
    <t>Diretor de Administração de Ativos Multifamiliares não posteriormente a:</t>
  </si>
  <si>
    <t xml:space="preserve">A segunda reunião, se solicitada, será realizada não antes de </t>
  </si>
  <si>
    <t>e não posteriormente a</t>
  </si>
  <si>
    <t>Os residentes podem ser representados por no máximo 5 porta-vozes. Observadores poderão estar presentes. A</t>
  </si>
  <si>
    <t>Se, após a segunda reunião, os residentes acreditarem que as questões ainda não foram solucionadas, poderão encaminhar uma solicitação para</t>
  </si>
  <si>
    <t xml:space="preserve">A solicitação por escrito deve ser recebida pelo Diretor de Administração de Ativos Multifamiliares não posteriormente a </t>
  </si>
  <si>
    <t>. Se não for solicitada uma segunda reunião,</t>
  </si>
  <si>
    <t>Os residentes serão notificados sobre a decisão e os motivos para aprovação, ajuste ou rejeição da solicitação.</t>
  </si>
  <si>
    <t>e somente em conformidade com os termos dos Contratos de Ocupação no imóvel.</t>
  </si>
  <si>
    <t xml:space="preserve">Certificamos que as informações fornecidas à MassHousing são verdadeiras e corretas. O processo de aumento do aluguel só prosseguirá se </t>
  </si>
  <si>
    <t>Os residentes serão notificados se retirarmos a nossa solicitação ou se a MassHousing adiar a ação referente à nossa solicitação.</t>
  </si>
  <si>
    <t>Assinatura:  _____________________________________________</t>
  </si>
  <si>
    <t>Nome:</t>
  </si>
  <si>
    <t>Cargo:</t>
  </si>
  <si>
    <t xml:space="preserve">Nome do Agente:  </t>
  </si>
  <si>
    <t>Endereço do Agente:</t>
  </si>
  <si>
    <t>Imóvel:</t>
  </si>
  <si>
    <t>xxx</t>
  </si>
  <si>
    <t xml:space="preserve">        Nome do Imóvel:</t>
  </si>
  <si>
    <t xml:space="preserve">  1. Os residentes que participaram da primeira reunião e acreditam que questões específicas não foram abordadas adequadamente pelo proprietário/agente, e</t>
  </si>
  <si>
    <t xml:space="preserve">  2. Uma solicitação por escrito para uma reunião, junto com uma agenda proposta, é recebida pelo </t>
  </si>
  <si>
    <t xml:space="preserve">      Diretor de Administração de Ativos Multifamiliares não posteriormente a:</t>
  </si>
  <si>
    <t xml:space="preserve">Os residentes podem ser representados por no máximo 5 porta-vozes. Observadores poderão estar presentes. </t>
  </si>
  <si>
    <t xml:space="preserve">Se, após a segunda reunião, os residentes acreditarem que as questões ainda não foram solucionadas, poderão encaminhar uma solicitação para </t>
  </si>
  <si>
    <t xml:space="preserve">A data e a hora para a reunião serão marcadas, mas não poderão ser posteriores a </t>
  </si>
  <si>
    <t xml:space="preserve">Nome:  </t>
  </si>
  <si>
    <t xml:space="preserve">Cargo:  </t>
  </si>
  <si>
    <t xml:space="preserve">Endereço do Agente:  </t>
  </si>
  <si>
    <t xml:space="preserve">Imóvel: </t>
  </si>
  <si>
    <t>Número de Projeto da MassHousing:</t>
  </si>
  <si>
    <t>Localização do Imóvel:</t>
  </si>
  <si>
    <t xml:space="preserve">públicos para o imóvel em  </t>
  </si>
  <si>
    <t>XXX</t>
  </si>
  <si>
    <t>Os quadros atual e recomendado são:</t>
  </si>
  <si>
    <t xml:space="preserve">     Quadro Aprovado Atual </t>
  </si>
  <si>
    <t xml:space="preserve">   do HUD </t>
  </si>
  <si>
    <t>Quadro</t>
  </si>
  <si>
    <t>Recomendado</t>
  </si>
  <si>
    <t xml:space="preserve">Nº  </t>
  </si>
  <si>
    <t>Mensal</t>
  </si>
  <si>
    <t xml:space="preserve">Abaixo </t>
  </si>
  <si>
    <t>do Mercado</t>
  </si>
  <si>
    <t>(Linha 2)</t>
  </si>
  <si>
    <t>Serviços Públicos</t>
  </si>
  <si>
    <t xml:space="preserve">Serviços </t>
  </si>
  <si>
    <t>Públicos</t>
  </si>
  <si>
    <t>QUARTOS</t>
  </si>
  <si>
    <t>Número</t>
  </si>
  <si>
    <t xml:space="preserve">Total de unidades MRVP  </t>
  </si>
  <si>
    <t>Cobrança Atual:</t>
  </si>
  <si>
    <t>não afetará o nível de autoridade de contrato atual.</t>
  </si>
  <si>
    <t>encaminhado aos residentes deste imóvel.</t>
  </si>
  <si>
    <t>Aprovação da MassHousing:  _____________________________________</t>
  </si>
  <si>
    <t>Data:</t>
  </si>
  <si>
    <t>Aprovação do DHCD:              _____________________________________</t>
  </si>
  <si>
    <t xml:space="preserve">Recomendado </t>
  </si>
  <si>
    <t xml:space="preserve">O nível atual de Autoridade de Contrato de Redução de Juros </t>
  </si>
  <si>
    <t>para Habitações Sociais</t>
  </si>
  <si>
    <t xml:space="preserve">Departamento de Habitação e </t>
  </si>
  <si>
    <t>Desenvolvimento Urbano dos EUA</t>
  </si>
  <si>
    <t>Aprovação OMB No. 2502-0012                              (venc. 30/8/2013)</t>
  </si>
  <si>
    <t>Escritório de Habitação</t>
  </si>
  <si>
    <t>Comissário de Habitação Federal</t>
  </si>
  <si>
    <t>Nome do Projeto</t>
  </si>
  <si>
    <t>Nº MH</t>
  </si>
  <si>
    <t>Número de Projeto da FHA:</t>
  </si>
  <si>
    <t>Contrato</t>
  </si>
  <si>
    <t xml:space="preserve">Potencial </t>
  </si>
  <si>
    <t>Mensal para</t>
  </si>
  <si>
    <t xml:space="preserve">Potencial Mensal </t>
  </si>
  <si>
    <t xml:space="preserve"> (soma de col 4 X 12)*</t>
  </si>
  <si>
    <t>Cobrança de Subsídio:</t>
  </si>
  <si>
    <t xml:space="preserve"> (Adicionar Col 8)*</t>
  </si>
  <si>
    <t xml:space="preserve"> (soma de col 8 X 12)*</t>
  </si>
  <si>
    <t>Lava-louça = NÃO</t>
  </si>
  <si>
    <t>Tapete = NÃO</t>
  </si>
  <si>
    <t>Ar Condicionado = NÃO</t>
  </si>
  <si>
    <t>Triturador de lixo = NÃO</t>
  </si>
  <si>
    <t>Cortinas = NÃO</t>
  </si>
  <si>
    <t>Outro = NÃO</t>
  </si>
  <si>
    <t xml:space="preserve">E = Elétrico; </t>
  </si>
  <si>
    <t>Água Quente = O</t>
  </si>
  <si>
    <t>Refrigeração = E</t>
  </si>
  <si>
    <t>Gás de cozinha = G</t>
  </si>
  <si>
    <t>Uso</t>
  </si>
  <si>
    <t>Potencial</t>
  </si>
  <si>
    <t>Quadrados de Área</t>
  </si>
  <si>
    <t>Objetivo:</t>
  </si>
  <si>
    <t>Estacionamento = NÃO</t>
  </si>
  <si>
    <t>Piscina = NÃO</t>
  </si>
  <si>
    <t xml:space="preserve">Fax de Formulário HUD 92458 elaborado por Carol Murphy da MHFA  </t>
  </si>
  <si>
    <t>REV 12/12/2010 - L. Randolph - (As edições anteriores estão obsoletas)</t>
  </si>
  <si>
    <t>Página 1 de 3</t>
  </si>
  <si>
    <t>Formulário HUD-92458 (11/05)</t>
  </si>
  <si>
    <t>suficientemente</t>
  </si>
  <si>
    <t>alto</t>
  </si>
  <si>
    <t>Somente projetos</t>
  </si>
  <si>
    <t>AUMENTO</t>
  </si>
  <si>
    <t>BÁSICO</t>
  </si>
  <si>
    <t>SERVIÇOS</t>
  </si>
  <si>
    <t>PÚBLICOS</t>
  </si>
  <si>
    <t>SERVIÇOS  PÚBLICOS</t>
  </si>
  <si>
    <t xml:space="preserve">SERVIÇOS  PÚBLICOS </t>
  </si>
  <si>
    <t>PROPOSTO</t>
  </si>
  <si>
    <t>A solicitação por escrito deve ser recebida pelo Diretor de Administração de Ativos Multifamiliares não posteriormente a</t>
  </si>
  <si>
    <t>Data de entrada em vigor do aumento da renda proposto:</t>
  </si>
  <si>
    <t>A) Aumentos que não ultrapassem 10%</t>
  </si>
  <si>
    <t xml:space="preserve">aumento que entre em vigor em  </t>
  </si>
  <si>
    <t>Primeira data para a primeira reunião com os residentes (recomendada)</t>
  </si>
  <si>
    <t xml:space="preserve">Data efetiva para a primeira reunião com os residentes </t>
  </si>
  <si>
    <t xml:space="preserve">Última data para a primeira reunião com os residentes </t>
  </si>
  <si>
    <t>Primeira data para a Segunda Reunião (se solicitada)</t>
  </si>
  <si>
    <t>Última data para a Segunda Reunião (se solicitada)</t>
  </si>
  <si>
    <t>Último dia para que o Pessoal envie a proposta ao Supervisor para revisão</t>
  </si>
  <si>
    <t>Último dia para que os residentes solicitem uma reunião com o Gestor de Carteira Sénior (se solicitado)</t>
  </si>
  <si>
    <t>Último dia para que o Pessoal envie a Proposta de Aumento de Renda ao Proprietário/Agente</t>
  </si>
  <si>
    <t>Último dia para que os residentes se reúnam com o Gestor de Carteira Sénior (se solicitado)</t>
  </si>
  <si>
    <t xml:space="preserve">Último dia para Apresentação de Proposta de Aumento de Renda ao Gestor de Carteira Sénior </t>
  </si>
  <si>
    <t>Último dia para Aprovação / Recusa Final da Agência</t>
  </si>
  <si>
    <t>Data de entrada em vigor do aumento de renda</t>
  </si>
  <si>
    <t>Entra em vigor no Dia</t>
  </si>
  <si>
    <t xml:space="preserve">aumento que entre em vigor em </t>
  </si>
  <si>
    <t xml:space="preserve">Primeira data para a primeira reunião com os residentes </t>
  </si>
  <si>
    <t xml:space="preserve">Envio da recomendação do Gestor de Carteira Sénior para o Comité de Revisão de Política de Administração </t>
  </si>
  <si>
    <t xml:space="preserve">Último dia para decisão da Agência em aprovar ou rejeitar a solicitação </t>
  </si>
  <si>
    <t xml:space="preserve">Data de entrada em vigor do aumento de renda </t>
  </si>
  <si>
    <t>Dia 78</t>
  </si>
  <si>
    <t xml:space="preserve">      NOTIFICAÇÃO DE SOLICITAÇÃO PARA AUMENTO DE RENDAS </t>
  </si>
  <si>
    <t xml:space="preserve">Se esta solicitação de aumento de renda for aprovada pela MassHousing, o seu novo pagamento de renda </t>
  </si>
  <si>
    <t xml:space="preserve">entra em vigor após a data </t>
  </si>
  <si>
    <t xml:space="preserve">Uma reunião em que o agente da administração explicará o aumento proposto na renda será </t>
  </si>
  <si>
    <t>Estamos solicitando aprovação para aumento das rendas pelos seguintes motivos:</t>
  </si>
  <si>
    <t>As alterações propostas nas rendas estão listadas abaixo e no quadro de rendas anexo.</t>
  </si>
  <si>
    <t>RENDA MENSAL ATUAL</t>
  </si>
  <si>
    <t xml:space="preserve">RENDA  </t>
  </si>
  <si>
    <t xml:space="preserve">BÁSICA </t>
  </si>
  <si>
    <t>RENDA MENSAL PROPOSTA</t>
  </si>
  <si>
    <t>BÁSICA</t>
  </si>
  <si>
    <t xml:space="preserve">PERCENTAGEM SEM </t>
  </si>
  <si>
    <t>PERCENTAGEM COM</t>
  </si>
  <si>
    <t>RENDA 236</t>
  </si>
  <si>
    <t>RENDA 13A</t>
  </si>
  <si>
    <t>pode examinar a proposta de aumento da renda no nosso escritório de administração e enviar comentários por escrito para os endereços abaixo:</t>
  </si>
  <si>
    <t>A administração fornecerá aviso por escrito sobre hora, data e local da reunião aos residentes e à agência.</t>
  </si>
  <si>
    <t>audiência com o Gestor de Carteira Sénior, que decidirá se um aumento da renda será permitido.</t>
  </si>
  <si>
    <t xml:space="preserve">Se a solicitação do agente para aumento da renda não ultrapassar dez por cento (10%), e se não for solicitada segunda reunião, </t>
  </si>
  <si>
    <t xml:space="preserve">o Gestor de Carteira Sénior da MassHousing reverá a solicitação e rejeitará, aprovará ou ajustará não posteriormente a </t>
  </si>
  <si>
    <t xml:space="preserve">Certificamos que as informações fornecidas à MassHousing são verdadeiras e corretas. O processo de aumento da renda só prosseguirá </t>
  </si>
  <si>
    <t xml:space="preserve">se as informações incluídas na sua solicitação à MassHousing forem disponibilizadas aos residentes durante todo o </t>
  </si>
  <si>
    <t>período de comentários (exceto as informações da Lista de Rendas e salários individuais em cada local).</t>
  </si>
  <si>
    <t xml:space="preserve">Use esta versão se a solicitação de aumento na renda for 10% ou inferior. </t>
  </si>
  <si>
    <t>(Anexar o Quadro de Rendas DHCD e/ou a página 1 do Quadro de Rendas HUD 92458 como PÁGINA 3)</t>
  </si>
  <si>
    <t xml:space="preserve"> NOTIFICAÇÃO DE SOLICITAÇÃO PARA AUMENTO DE RENDAS </t>
  </si>
  <si>
    <t xml:space="preserve">Se esta solicitação de aumento de rendas for aprovada pela MassHousing, o seu novo pagamento da renda </t>
  </si>
  <si>
    <t>realizado em:</t>
  </si>
  <si>
    <t>As alterações propostas na rendas estão listadas abaixo e no quadro de rendas anexo.</t>
  </si>
  <si>
    <t>RENDA MENSAL PROPOSTO</t>
  </si>
  <si>
    <t>RENDA</t>
  </si>
  <si>
    <t xml:space="preserve">RENDA 236 </t>
  </si>
  <si>
    <t>MÁXIMA</t>
  </si>
  <si>
    <t>pode examinar a proposta de aumento DA RENDA nosso escritório de administração e enviar comentários por escrito para os endereços abaixo:</t>
  </si>
  <si>
    <t>Agência fornecerá aviso por escrito sobre hora, data e local da reunião aos residentes e a administração.</t>
  </si>
  <si>
    <t>audiência com o Gestor de Carteira Sénior, que decidirá se um aumento na renda será permitido.</t>
  </si>
  <si>
    <t xml:space="preserve">O último dia para reunião com o Gestor de Carteira Sénior é </t>
  </si>
  <si>
    <t>o pessoal da MassHousing analisará a solicitação e encaminhará ao Gestor de Carteira Sénior.</t>
  </si>
  <si>
    <t xml:space="preserve">O Comité de Revisão de Política de Administração da MassHousing aprovará, rejeitará ou ajustará a solicitação não posteriormente a </t>
  </si>
  <si>
    <t xml:space="preserve">Se aprovado, um aumento na renda não entrará em vigor até no mínimo 30 dias após os residentes serem notificados sobre o aumento </t>
  </si>
  <si>
    <t xml:space="preserve">Se aprovado, um aumento na renda não entrará em vigor até no mínimo 30 dias após os residentes serem notificados do aumento </t>
  </si>
  <si>
    <t>se as informações incluídas na sua solicitação à MassHousing forem disponibilizadas aos residentes durante todo o</t>
  </si>
  <si>
    <t>Use esta versão se a solicitação de aumento na renda for superior a 10%.</t>
  </si>
  <si>
    <t xml:space="preserve"> (Anexar o Quadro de Rendas DHCD e/ou a página 1 do Quadro de Rendas HUD 92458 como PÁGINA 3)</t>
  </si>
  <si>
    <t xml:space="preserve">A MassHousing aprovou um aumento ao  </t>
  </si>
  <si>
    <t xml:space="preserve">Apartamentos Assistidos </t>
  </si>
  <si>
    <t>segundo o</t>
  </si>
  <si>
    <t xml:space="preserve">Artigo 13A </t>
  </si>
  <si>
    <t xml:space="preserve">    Quadro Atual Aprovado</t>
  </si>
  <si>
    <t xml:space="preserve">    pelo DHCD  </t>
  </si>
  <si>
    <t>Apartamentos</t>
  </si>
  <si>
    <t xml:space="preserve">Assistidos </t>
  </si>
  <si>
    <t>Renda</t>
  </si>
  <si>
    <t>Anual</t>
  </si>
  <si>
    <t>alta</t>
  </si>
  <si>
    <t>Apartam.</t>
  </si>
  <si>
    <t xml:space="preserve"> Total de apartamentos Art. 13A </t>
  </si>
  <si>
    <t xml:space="preserve"> Total de apartamentos MRVP </t>
  </si>
  <si>
    <t>Autoridade de Contratos Art. 13A:</t>
  </si>
  <si>
    <t>Novo Potencial para Renda Moderada:</t>
  </si>
  <si>
    <t>Subsídio para Renda Moderada + RJ:</t>
  </si>
  <si>
    <t xml:space="preserve">          Proporção de Renda de Mercado:</t>
  </si>
  <si>
    <t xml:space="preserve">do Art. 13A é </t>
  </si>
  <si>
    <t xml:space="preserve"> Esta alteração recomendada no quadro de renda e serviços públicos  </t>
  </si>
  <si>
    <t>* Os ajustes em rendas MRVP elegíveis, se existirem, estão representados acima.</t>
  </si>
  <si>
    <t xml:space="preserve">Esta alteração no quadro de renda e serviços públicos  </t>
  </si>
  <si>
    <t xml:space="preserve">entrará em vigor em </t>
  </si>
  <si>
    <t xml:space="preserve">Assine e devolva este formulário, para que o aviso apropriado possa ser </t>
  </si>
  <si>
    <t xml:space="preserve">  Diretor ou Nomeado</t>
  </si>
  <si>
    <t>Apartamentos Assistidos</t>
  </si>
  <si>
    <t xml:space="preserve">Artigo 236 </t>
  </si>
  <si>
    <t xml:space="preserve">Total de apartamento do Art. 236 </t>
  </si>
  <si>
    <t>Autoridade de Contratos do Art. 236:</t>
  </si>
  <si>
    <t xml:space="preserve"> Subsídio para Renda Moderada + RJ:</t>
  </si>
  <si>
    <t>do Art. 236 é</t>
  </si>
  <si>
    <t>O nível atual de Autoridade de Contrato de Redução de Juros</t>
  </si>
  <si>
    <t xml:space="preserve">.  Esta alteração recomendada no quadro de renda e serviços públicos </t>
  </si>
  <si>
    <t>* Os ajustes em rendas MRVP elegíveis, se houver, estão representados acima.</t>
  </si>
  <si>
    <t xml:space="preserve">, estamos encaminhando uma solicitação para aumento e/ou ajuste em subvenções de serviços públicos </t>
  </si>
  <si>
    <t xml:space="preserve">estamos encaminhando uma solicitação para aumento e/ou ajuste em subvenções de serviços públicos </t>
  </si>
  <si>
    <t>O aumento da renda é necessário pelos seguintes motivos:</t>
  </si>
  <si>
    <t xml:space="preserve">Subvenção de </t>
  </si>
  <si>
    <t xml:space="preserve">quadro atual de renda e subvenção de serviços </t>
  </si>
  <si>
    <t xml:space="preserve">FORMULÁRIO DE ALTERAÇÃO PARA QUADRO DE RENDA BÁSICA E SUBVENÇÕES DE SERVIÇOS PÚBLICOS DO ARTIGO 13A E MRVP </t>
  </si>
  <si>
    <t xml:space="preserve">FORMULÁRIO DE ALTERAÇÃO PARA QUADRO DE RENDA BÁSICA E SUBVENÇÕES DE SERVIÇOS PÚBLICOS DO ARTIGO 236 E MRVP </t>
  </si>
  <si>
    <t>Quadro de Rendas</t>
  </si>
  <si>
    <t>Consultar a página 3 para Instruções, Declaração de Ónus Público e requisitos de Lei de Privacidade</t>
  </si>
  <si>
    <t xml:space="preserve">Data de entrada em vigor das rendas (mm/dd/aaaa)        </t>
  </si>
  <si>
    <t>Parte A – Rendas de Apartamentos</t>
  </si>
  <si>
    <t>Indique as rendas efetivas que pretende cobrar, mesmo se o valor total dessas rendas for inferior ao Potencial de Renda Máxima Mensal Permissível.</t>
  </si>
  <si>
    <t>Tipo de Apartamento</t>
  </si>
  <si>
    <t xml:space="preserve"> (Incluir Apartamentos que  </t>
  </si>
  <si>
    <t>Não Geram Receita)</t>
  </si>
  <si>
    <t>de Apartamentos</t>
  </si>
  <si>
    <t xml:space="preserve">Renda por </t>
  </si>
  <si>
    <t>Apartamento</t>
  </si>
  <si>
    <t xml:space="preserve"> Rendas</t>
  </si>
  <si>
    <t xml:space="preserve">Data de Entrada em  </t>
  </si>
  <si>
    <t>vigor das Subvenções de</t>
  </si>
  <si>
    <t>Renda Bruta</t>
  </si>
  <si>
    <t xml:space="preserve">           Rendas de</t>
  </si>
  <si>
    <t>Mercado</t>
  </si>
  <si>
    <t>art. 236</t>
  </si>
  <si>
    <t>por Apartamento</t>
  </si>
  <si>
    <t>para Renda de Mercado</t>
  </si>
  <si>
    <t>Potencial Mensal para Contratos de Renda</t>
  </si>
  <si>
    <t>Total de Apartamentos</t>
  </si>
  <si>
    <t>Potencial Mensal para Renda de Mercado</t>
  </si>
  <si>
    <t>Potencial para Contratos de Renda Anuais</t>
  </si>
  <si>
    <t xml:space="preserve">Proporção de Renda de Mercado </t>
  </si>
  <si>
    <t>Potencial para Renda de Mercado Anual</t>
  </si>
  <si>
    <t>* Esses valores não podem exceder o Potencial de Renda Máxima Mensal Permissível aprovada na última Folha de Cálculo de Rendas ou solicitado na</t>
  </si>
  <si>
    <t>Folha que enviar agora. O Potencial de Renda de Mercado aplica-se apenas aos Projetos do Artigo 236.</t>
  </si>
  <si>
    <t>Parte B – Itens Incluídos na Renda</t>
  </si>
  <si>
    <t>Parte D – Espaço Que Não Gera Receita</t>
  </si>
  <si>
    <t>Equipamentos/Acessórios no Apartamento</t>
  </si>
  <si>
    <t xml:space="preserve"> (Assinalar aqueles incluídos na renda.)</t>
  </si>
  <si>
    <t>Frigorífico = SIM</t>
  </si>
  <si>
    <t>Contrato de Renda</t>
  </si>
  <si>
    <t xml:space="preserve">Serviços públicos: (Assinalar aqueles incluídos na renda. Para cada item, </t>
  </si>
  <si>
    <t xml:space="preserve">mesmo os que não estão incluídos na renda),  </t>
  </si>
  <si>
    <t xml:space="preserve">introduzir E, F ou G na linha ao lado do item): </t>
  </si>
  <si>
    <t xml:space="preserve">G = Gás; </t>
  </si>
  <si>
    <t xml:space="preserve">F = Fuelóleo ou carvão) </t>
  </si>
  <si>
    <t>Aquecimento = O</t>
  </si>
  <si>
    <t xml:space="preserve">Luzes = E </t>
  </si>
  <si>
    <t xml:space="preserve">    Total de Perdas com Rendas devido a Apartamentos Não Geradores de Receita</t>
  </si>
  <si>
    <t>Parte E – Espaço Comercial (retalho, escritórios, garagens, etc.)</t>
  </si>
  <si>
    <t>Área</t>
  </si>
  <si>
    <t xml:space="preserve">Valor da Renda Por Pés </t>
  </si>
  <si>
    <t xml:space="preserve"> (divisão da Col 2 pela</t>
  </si>
  <si>
    <t>Serviços/ Instalações (assinalar aqueles incluídos na renda)</t>
  </si>
  <si>
    <t>Lavandaria = NÃO</t>
  </si>
  <si>
    <t>Campos de Ténis = NÃO</t>
  </si>
  <si>
    <t>Cuidados de Enfermagem = NÃO</t>
  </si>
  <si>
    <t>Serv. de limpeza = NÃO</t>
  </si>
  <si>
    <t xml:space="preserve">Parte C – Encargos que acrescem à renda  (por exemplo, </t>
  </si>
  <si>
    <t>estacionamento, TV por cabo, refeições)</t>
  </si>
  <si>
    <t>Encargo Mensal</t>
  </si>
  <si>
    <t xml:space="preserve">Renda Comercial Total </t>
  </si>
  <si>
    <t>Parte F - Potencial de Renda Máxima Permissível</t>
  </si>
  <si>
    <t xml:space="preserve">Introduza o Potencial de Renda Máxima Mensal Permissível </t>
  </si>
  <si>
    <t>Da Folha de Cálculo de Rendas</t>
  </si>
  <si>
    <t xml:space="preserve"> (para ser preenchido por HUD ou mutuante)</t>
  </si>
  <si>
    <t>Contratos de Renda</t>
  </si>
  <si>
    <t xml:space="preserve">Calendário para Processamento de Aumento da Renda em conformidade com os Artigos 13A e 236 </t>
  </si>
  <si>
    <t>TAXA DE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</si>
</sst>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m\-yy_)"/>
    <numFmt numFmtId="173" formatCode="mmm\-yy_)"/>
    <numFmt numFmtId="174" formatCode="mm/dd/yy_)"/>
    <numFmt numFmtId="175" formatCode="0_)"/>
    <numFmt numFmtId="176" formatCode="0.0000_)"/>
    <numFmt numFmtId="177" formatCode="0.0%"/>
    <numFmt numFmtId="178" formatCode="&quot;$&quot;#,##0"/>
    <numFmt numFmtId="179" formatCode="mmm\-dd\-yyyy"/>
    <numFmt numFmtId="180" formatCode="mmm\-dd\-yy"/>
    <numFmt numFmtId="181" formatCode="mmm\-dd\-yyyy_)"/>
    <numFmt numFmtId="182" formatCode="&quot;$&quot;#,##0.00"/>
    <numFmt numFmtId="183" formatCode="mmmm\-yy"/>
    <numFmt numFmtId="184" formatCode="&quot;$&quot;#,##0.0_);\(&quot;$&quot;#,##0.0\)"/>
    <numFmt numFmtId="185" formatCode="mmmm\-dd\-yyyy"/>
    <numFmt numFmtId="186" formatCode="mmmm\ dd\,\ yyyy_)"/>
    <numFmt numFmtId="187" formatCode="mmm\ dd\,\ yyyy"/>
    <numFmt numFmtId="188" formatCode="mmmm\ d\,\ yyyy"/>
    <numFmt numFmtId="189" formatCode="m/d"/>
    <numFmt numFmtId="190" formatCode="0.00000%"/>
    <numFmt numFmtId="191" formatCode="0.00000"/>
    <numFmt numFmtId="192" formatCode="mm/dd/yyyy_)"/>
    <numFmt numFmtId="193" formatCode=";;;"/>
    <numFmt numFmtId="194" formatCode="_(&quot;$&quot;* #,##0_);_(&quot;$&quot;* \(#,##0\);_(&quot;$&quot;* &quot;-&quot;??_);_(@_)"/>
    <numFmt numFmtId="195" formatCode="mmm\-yyyy"/>
    <numFmt numFmtId="196" formatCode="_(&quot;$&quot;* #,##0.0_);_(&quot;$&quot;* \(#,##0.0\);_(&quot;$&quot;* &quot;-&quot;??_);_(@_)"/>
    <numFmt numFmtId="197" formatCode="0.0"/>
    <numFmt numFmtId="198" formatCode="&quot;$&quot;#,##0.0"/>
    <numFmt numFmtId="199" formatCode="mmm\ dd\,\ 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mmm\ d\,\ yyyy"/>
    <numFmt numFmtId="204" formatCode="mm/dd/yy"/>
    <numFmt numFmtId="205" formatCode="m/d/yy"/>
    <numFmt numFmtId="206" formatCode="00000\-0000"/>
    <numFmt numFmtId="207" formatCode="[$-409]dddd\,\ mmmm\ dd\,\ yyyy"/>
    <numFmt numFmtId="208" formatCode="mm/dd/yy;@"/>
    <numFmt numFmtId="209" formatCode="mm\-dd\-yy"/>
    <numFmt numFmtId="210" formatCode="mmm\-dd\-yy_)"/>
    <numFmt numFmtId="211" formatCode="mm/dd/yyyy"/>
    <numFmt numFmtId="212" formatCode="#,##0.000"/>
    <numFmt numFmtId="213" formatCode="#,##0.0000"/>
    <numFmt numFmtId="214" formatCode="&quot;$&quot;#,##0.000"/>
    <numFmt numFmtId="215" formatCode="&quot;$&quot;#,##0.0000"/>
    <numFmt numFmtId="216" formatCode="&quot;$&quot;#,##0.000_);\(&quot;$&quot;#,##0.000\)"/>
    <numFmt numFmtId="217" formatCode="&quot;$&quot;#,##0.0000_);\(&quot;$&quot;#,##0.0000\)"/>
    <numFmt numFmtId="218" formatCode="[$€-2]\ #,##0.00_);[Red]\([$€-2]\ #,##0.00\)"/>
    <numFmt numFmtId="219" formatCode="[$-409]mmmm\ d\,\ yyyy;@"/>
    <numFmt numFmtId="220" formatCode="[$-F800]dddd\,\ mmmm\ dd\,\ yyyy"/>
    <numFmt numFmtId="221" formatCode="&quot;$&quot;#,##0.00000_);\(&quot;$&quot;#,##0.00000\)"/>
    <numFmt numFmtId="222" formatCode="mm\ /\ dd\ /\ yyyy_)"/>
    <numFmt numFmtId="223" formatCode="0.0000"/>
    <numFmt numFmtId="224" formatCode="&quot;$&quot;#,##0.000000_);\(&quot;$&quot;#,##0.000000\)"/>
  </numFmts>
  <fonts count="60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Times New Roman"/>
      <family val="1"/>
    </font>
    <font>
      <sz val="14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3">
    <xf numFmtId="189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23" fillId="0" borderId="0" xfId="0" applyNumberFormat="1" applyFont="1" applyFill="1" applyAlignment="1" applyProtection="1">
      <alignment vertical="center"/>
      <protection/>
    </xf>
    <xf numFmtId="179" fontId="23" fillId="0" borderId="0" xfId="0" applyNumberFormat="1" applyFont="1" applyFill="1" applyAlignment="1" applyProtection="1">
      <alignment horizontal="left" vertical="center"/>
      <protection/>
    </xf>
    <xf numFmtId="179" fontId="23" fillId="0" borderId="0" xfId="0" applyNumberFormat="1" applyFont="1" applyFill="1" applyAlignment="1" applyProtection="1">
      <alignment vertical="center"/>
      <protection/>
    </xf>
    <xf numFmtId="18" fontId="23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1" fontId="2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 applyProtection="1">
      <alignment horizontal="center" vertical="center" wrapText="1"/>
      <protection/>
    </xf>
    <xf numFmtId="1" fontId="23" fillId="0" borderId="0" xfId="0" applyNumberFormat="1" applyFont="1" applyFill="1" applyAlignment="1" applyProtection="1">
      <alignment horizontal="center" vertical="center"/>
      <protection/>
    </xf>
    <xf numFmtId="9" fontId="23" fillId="0" borderId="0" xfId="0" applyNumberFormat="1" applyFont="1" applyFill="1" applyAlignment="1" applyProtection="1">
      <alignment horizontal="center" vertical="center"/>
      <protection/>
    </xf>
    <xf numFmtId="9" fontId="23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1" fontId="23" fillId="0" borderId="21" xfId="0" applyNumberFormat="1" applyFont="1" applyFill="1" applyBorder="1" applyAlignment="1" applyProtection="1">
      <alignment vertical="center"/>
      <protection/>
    </xf>
    <xf numFmtId="1" fontId="23" fillId="0" borderId="21" xfId="0" applyNumberFormat="1" applyFont="1" applyFill="1" applyBorder="1" applyAlignment="1" applyProtection="1">
      <alignment horizontal="center" vertical="center"/>
      <protection/>
    </xf>
    <xf numFmtId="9" fontId="23" fillId="0" borderId="21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193" fontId="0" fillId="0" borderId="0" xfId="0" applyNumberFormat="1" applyFill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9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29" fillId="0" borderId="25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29" fillId="0" borderId="28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 vertical="center"/>
    </xf>
    <xf numFmtId="5" fontId="29" fillId="0" borderId="24" xfId="0" applyNumberFormat="1" applyFont="1" applyFill="1" applyBorder="1" applyAlignment="1">
      <alignment horizontal="center" vertical="center"/>
    </xf>
    <xf numFmtId="5" fontId="29" fillId="0" borderId="25" xfId="0" applyNumberFormat="1" applyFont="1" applyFill="1" applyBorder="1" applyAlignment="1">
      <alignment horizontal="center" vertical="center"/>
    </xf>
    <xf numFmtId="5" fontId="29" fillId="0" borderId="23" xfId="0" applyNumberFormat="1" applyFont="1" applyFill="1" applyBorder="1" applyAlignment="1">
      <alignment horizontal="center" vertical="center"/>
    </xf>
    <xf numFmtId="5" fontId="27" fillId="0" borderId="28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5" fontId="29" fillId="0" borderId="0" xfId="0" applyNumberFormat="1" applyFont="1" applyFill="1" applyAlignment="1">
      <alignment horizontal="center" vertical="center"/>
    </xf>
    <xf numFmtId="5" fontId="29" fillId="0" borderId="11" xfId="0" applyNumberFormat="1" applyFont="1" applyFill="1" applyBorder="1" applyAlignment="1">
      <alignment horizontal="center" vertical="center"/>
    </xf>
    <xf numFmtId="5" fontId="29" fillId="0" borderId="12" xfId="0" applyNumberFormat="1" applyFont="1" applyFill="1" applyBorder="1" applyAlignment="1">
      <alignment horizontal="center" vertical="center"/>
    </xf>
    <xf numFmtId="5" fontId="27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right" vertical="center"/>
    </xf>
    <xf numFmtId="0" fontId="31" fillId="0" borderId="0" xfId="0" applyNumberFormat="1" applyFont="1" applyFill="1" applyAlignment="1" quotePrefix="1">
      <alignment horizontal="right" vertical="top"/>
    </xf>
    <xf numFmtId="0" fontId="0" fillId="18" borderId="0" xfId="0" applyNumberFormat="1" applyFill="1" applyAlignment="1">
      <alignment vertical="center"/>
    </xf>
    <xf numFmtId="0" fontId="32" fillId="0" borderId="0" xfId="0" applyNumberFormat="1" applyFont="1" applyFill="1" applyAlignment="1" applyProtection="1">
      <alignment vertical="center"/>
      <protection/>
    </xf>
    <xf numFmtId="179" fontId="22" fillId="0" borderId="0" xfId="0" applyNumberFormat="1" applyFont="1" applyFill="1" applyAlignment="1" applyProtection="1">
      <alignment horizontal="left" vertical="center"/>
      <protection/>
    </xf>
    <xf numFmtId="193" fontId="32" fillId="0" borderId="0" xfId="0" applyNumberFormat="1" applyFont="1" applyFill="1" applyAlignment="1" applyProtection="1">
      <alignment vertical="center"/>
      <protection/>
    </xf>
    <xf numFmtId="0" fontId="39" fillId="0" borderId="0" xfId="0" applyNumberFormat="1" applyFont="1" applyFill="1" applyAlignment="1" applyProtection="1">
      <alignment vertical="center"/>
      <protection/>
    </xf>
    <xf numFmtId="0" fontId="40" fillId="0" borderId="0" xfId="0" applyNumberFormat="1" applyFont="1" applyFill="1" applyAlignment="1" applyProtection="1">
      <alignment vertical="center"/>
      <protection/>
    </xf>
    <xf numFmtId="0" fontId="40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0" fontId="40" fillId="0" borderId="20" xfId="0" applyNumberFormat="1" applyFont="1" applyFill="1" applyBorder="1" applyAlignment="1" applyProtection="1">
      <alignment vertical="center"/>
      <protection/>
    </xf>
    <xf numFmtId="179" fontId="42" fillId="0" borderId="0" xfId="0" applyNumberFormat="1" applyFont="1" applyFill="1" applyAlignment="1" applyProtection="1">
      <alignment horizontal="left" vertical="center"/>
      <protection/>
    </xf>
    <xf numFmtId="0" fontId="43" fillId="0" borderId="28" xfId="0" applyNumberFormat="1" applyFont="1" applyFill="1" applyBorder="1" applyAlignment="1">
      <alignment vertical="center"/>
    </xf>
    <xf numFmtId="0" fontId="40" fillId="0" borderId="23" xfId="0" applyNumberFormat="1" applyFont="1" applyFill="1" applyBorder="1" applyAlignment="1">
      <alignment vertical="center"/>
    </xf>
    <xf numFmtId="0" fontId="40" fillId="0" borderId="11" xfId="0" applyNumberFormat="1" applyFont="1" applyFill="1" applyBorder="1" applyAlignment="1">
      <alignment vertical="center"/>
    </xf>
    <xf numFmtId="0" fontId="40" fillId="0" borderId="29" xfId="0" applyNumberFormat="1" applyFont="1" applyFill="1" applyBorder="1" applyAlignment="1">
      <alignment vertical="center"/>
    </xf>
    <xf numFmtId="0" fontId="40" fillId="0" borderId="12" xfId="0" applyNumberFormat="1" applyFont="1" applyFill="1" applyBorder="1" applyAlignment="1">
      <alignment vertical="center"/>
    </xf>
    <xf numFmtId="0" fontId="40" fillId="0" borderId="26" xfId="0" applyNumberFormat="1" applyFont="1" applyFill="1" applyBorder="1" applyAlignment="1">
      <alignment vertical="center"/>
    </xf>
    <xf numFmtId="0" fontId="43" fillId="0" borderId="33" xfId="0" applyNumberFormat="1" applyFont="1" applyFill="1" applyBorder="1" applyAlignment="1">
      <alignment vertical="center"/>
    </xf>
    <xf numFmtId="0" fontId="43" fillId="0" borderId="25" xfId="0" applyNumberFormat="1" applyFont="1" applyFill="1" applyBorder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40" fillId="0" borderId="10" xfId="0" applyNumberFormat="1" applyFont="1" applyFill="1" applyBorder="1" applyAlignment="1">
      <alignment vertical="center"/>
    </xf>
    <xf numFmtId="0" fontId="40" fillId="0" borderId="13" xfId="0" applyNumberFormat="1" applyFont="1" applyFill="1" applyBorder="1" applyAlignment="1">
      <alignment vertical="center"/>
    </xf>
    <xf numFmtId="0" fontId="40" fillId="0" borderId="34" xfId="0" applyNumberFormat="1" applyFont="1" applyFill="1" applyBorder="1" applyAlignment="1">
      <alignment vertical="center"/>
    </xf>
    <xf numFmtId="0" fontId="40" fillId="0" borderId="35" xfId="0" applyNumberFormat="1" applyFont="1" applyFill="1" applyBorder="1" applyAlignment="1">
      <alignment vertical="center"/>
    </xf>
    <xf numFmtId="0" fontId="44" fillId="0" borderId="36" xfId="0" applyNumberFormat="1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/>
    </xf>
    <xf numFmtId="0" fontId="40" fillId="0" borderId="31" xfId="0" applyNumberFormat="1" applyFont="1" applyFill="1" applyBorder="1" applyAlignment="1">
      <alignment vertical="center"/>
    </xf>
    <xf numFmtId="0" fontId="40" fillId="0" borderId="32" xfId="0" applyNumberFormat="1" applyFont="1" applyFill="1" applyBorder="1" applyAlignment="1">
      <alignment vertical="center"/>
    </xf>
    <xf numFmtId="0" fontId="44" fillId="0" borderId="32" xfId="0" applyNumberFormat="1" applyFont="1" applyFill="1" applyBorder="1" applyAlignment="1">
      <alignment vertical="center"/>
    </xf>
    <xf numFmtId="5" fontId="44" fillId="0" borderId="37" xfId="0" applyNumberFormat="1" applyFont="1" applyFill="1" applyBorder="1" applyAlignment="1">
      <alignment horizontal="center" vertical="center"/>
    </xf>
    <xf numFmtId="0" fontId="45" fillId="0" borderId="36" xfId="0" applyNumberFormat="1" applyFont="1" applyFill="1" applyBorder="1" applyAlignment="1">
      <alignment horizontal="center" vertical="center"/>
    </xf>
    <xf numFmtId="0" fontId="44" fillId="0" borderId="38" xfId="0" applyNumberFormat="1" applyFont="1" applyFill="1" applyBorder="1" applyAlignment="1">
      <alignment horizontal="center" vertical="center"/>
    </xf>
    <xf numFmtId="0" fontId="44" fillId="0" borderId="37" xfId="0" applyNumberFormat="1" applyFont="1" applyFill="1" applyBorder="1" applyAlignment="1">
      <alignment horizontal="center" vertical="center"/>
    </xf>
    <xf numFmtId="0" fontId="45" fillId="0" borderId="36" xfId="0" applyNumberFormat="1" applyFont="1" applyFill="1" applyBorder="1" applyAlignment="1">
      <alignment vertical="center"/>
    </xf>
    <xf numFmtId="0" fontId="41" fillId="0" borderId="35" xfId="0" applyNumberFormat="1" applyFont="1" applyFill="1" applyBorder="1" applyAlignment="1">
      <alignment vertical="center"/>
    </xf>
    <xf numFmtId="0" fontId="40" fillId="0" borderId="38" xfId="0" applyNumberFormat="1" applyFont="1" applyFill="1" applyBorder="1" applyAlignment="1">
      <alignment vertical="center"/>
    </xf>
    <xf numFmtId="0" fontId="40" fillId="0" borderId="37" xfId="0" applyNumberFormat="1" applyFont="1" applyFill="1" applyBorder="1" applyAlignment="1">
      <alignment vertical="center"/>
    </xf>
    <xf numFmtId="0" fontId="44" fillId="0" borderId="34" xfId="0" applyNumberFormat="1" applyFont="1" applyFill="1" applyBorder="1" applyAlignment="1">
      <alignment horizontal="center" vertical="center"/>
    </xf>
    <xf numFmtId="0" fontId="40" fillId="19" borderId="39" xfId="0" applyNumberFormat="1" applyFont="1" applyFill="1" applyBorder="1" applyAlignment="1">
      <alignment vertical="center"/>
    </xf>
    <xf numFmtId="0" fontId="40" fillId="19" borderId="34" xfId="0" applyNumberFormat="1" applyFont="1" applyFill="1" applyBorder="1" applyAlignment="1">
      <alignment vertical="center"/>
    </xf>
    <xf numFmtId="0" fontId="44" fillId="0" borderId="31" xfId="0" applyNumberFormat="1" applyFont="1" applyFill="1" applyBorder="1" applyAlignment="1">
      <alignment vertical="center"/>
    </xf>
    <xf numFmtId="0" fontId="40" fillId="19" borderId="30" xfId="0" applyNumberFormat="1" applyFont="1" applyFill="1" applyBorder="1" applyAlignment="1">
      <alignment vertical="center"/>
    </xf>
    <xf numFmtId="0" fontId="40" fillId="19" borderId="31" xfId="0" applyNumberFormat="1" applyFont="1" applyFill="1" applyBorder="1" applyAlignment="1">
      <alignment vertical="center"/>
    </xf>
    <xf numFmtId="0" fontId="40" fillId="19" borderId="13" xfId="0" applyNumberFormat="1" applyFont="1" applyFill="1" applyBorder="1" applyAlignment="1">
      <alignment vertical="center"/>
    </xf>
    <xf numFmtId="0" fontId="40" fillId="19" borderId="0" xfId="0" applyNumberFormat="1" applyFont="1" applyFill="1" applyAlignment="1">
      <alignment vertical="center"/>
    </xf>
    <xf numFmtId="0" fontId="40" fillId="19" borderId="11" xfId="0" applyNumberFormat="1" applyFont="1" applyFill="1" applyBorder="1" applyAlignment="1">
      <alignment vertical="center"/>
    </xf>
    <xf numFmtId="0" fontId="40" fillId="19" borderId="0" xfId="0" applyNumberFormat="1" applyFont="1" applyFill="1" applyBorder="1" applyAlignment="1">
      <alignment vertical="center"/>
    </xf>
    <xf numFmtId="0" fontId="40" fillId="0" borderId="30" xfId="0" applyNumberFormat="1" applyFont="1" applyFill="1" applyBorder="1" applyAlignment="1">
      <alignment vertical="center"/>
    </xf>
    <xf numFmtId="0" fontId="40" fillId="0" borderId="40" xfId="0" applyNumberFormat="1" applyFont="1" applyFill="1" applyBorder="1" applyAlignment="1">
      <alignment vertical="center"/>
    </xf>
    <xf numFmtId="0" fontId="44" fillId="0" borderId="11" xfId="0" applyNumberFormat="1" applyFont="1" applyFill="1" applyBorder="1" applyAlignment="1">
      <alignment vertical="center"/>
    </xf>
    <xf numFmtId="0" fontId="44" fillId="0" borderId="37" xfId="0" applyNumberFormat="1" applyFont="1" applyFill="1" applyBorder="1" applyAlignment="1">
      <alignment vertical="center"/>
    </xf>
    <xf numFmtId="0" fontId="44" fillId="20" borderId="39" xfId="0" applyNumberFormat="1" applyFont="1" applyFill="1" applyBorder="1" applyAlignment="1">
      <alignment vertical="center"/>
    </xf>
    <xf numFmtId="0" fontId="44" fillId="20" borderId="30" xfId="0" applyNumberFormat="1" applyFont="1" applyFill="1" applyBorder="1" applyAlignment="1">
      <alignment vertical="center"/>
    </xf>
    <xf numFmtId="0" fontId="44" fillId="20" borderId="40" xfId="0" applyNumberFormat="1" applyFont="1" applyFill="1" applyBorder="1" applyAlignment="1">
      <alignment vertical="center"/>
    </xf>
    <xf numFmtId="0" fontId="40" fillId="0" borderId="41" xfId="0" applyNumberFormat="1" applyFont="1" applyFill="1" applyBorder="1" applyAlignment="1">
      <alignment vertical="center"/>
    </xf>
    <xf numFmtId="0" fontId="40" fillId="0" borderId="42" xfId="0" applyNumberFormat="1" applyFont="1" applyFill="1" applyBorder="1" applyAlignment="1">
      <alignment vertical="center"/>
    </xf>
    <xf numFmtId="0" fontId="40" fillId="0" borderId="43" xfId="0" applyNumberFormat="1" applyFont="1" applyFill="1" applyBorder="1" applyAlignment="1">
      <alignment vertical="center"/>
    </xf>
    <xf numFmtId="0" fontId="40" fillId="0" borderId="44" xfId="0" applyNumberFormat="1" applyFont="1" applyFill="1" applyBorder="1" applyAlignment="1">
      <alignment vertical="center"/>
    </xf>
    <xf numFmtId="193" fontId="40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0" fontId="44" fillId="0" borderId="13" xfId="0" applyNumberFormat="1" applyFont="1" applyFill="1" applyBorder="1" applyAlignment="1">
      <alignment vertical="center"/>
    </xf>
    <xf numFmtId="179" fontId="46" fillId="0" borderId="0" xfId="0" applyNumberFormat="1" applyFont="1" applyFill="1" applyAlignment="1">
      <alignment horizontal="left" vertical="center"/>
    </xf>
    <xf numFmtId="179" fontId="46" fillId="0" borderId="0" xfId="0" applyNumberFormat="1" applyFont="1" applyFill="1" applyAlignment="1">
      <alignment horizontal="center" vertical="center"/>
    </xf>
    <xf numFmtId="18" fontId="46" fillId="0" borderId="0" xfId="0" applyNumberFormat="1" applyFont="1" applyFill="1" applyAlignment="1">
      <alignment horizontal="left" indent="1"/>
    </xf>
    <xf numFmtId="0" fontId="47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vertical="center"/>
    </xf>
    <xf numFmtId="1" fontId="48" fillId="0" borderId="0" xfId="0" applyNumberFormat="1" applyFont="1" applyFill="1" applyAlignment="1">
      <alignment vertical="center"/>
    </xf>
    <xf numFmtId="5" fontId="48" fillId="0" borderId="0" xfId="0" applyNumberFormat="1" applyFont="1" applyFill="1" applyAlignment="1">
      <alignment vertical="center"/>
    </xf>
    <xf numFmtId="176" fontId="48" fillId="0" borderId="0" xfId="0" applyNumberFormat="1" applyFont="1" applyFill="1" applyAlignment="1">
      <alignment vertical="center"/>
    </xf>
    <xf numFmtId="189" fontId="0" fillId="0" borderId="0" xfId="0" applyFont="1" applyAlignment="1">
      <alignment/>
    </xf>
    <xf numFmtId="210" fontId="49" fillId="0" borderId="38" xfId="0" applyNumberFormat="1" applyFont="1" applyFill="1" applyBorder="1" applyAlignment="1">
      <alignment horizontal="center" vertical="center"/>
    </xf>
    <xf numFmtId="189" fontId="28" fillId="0" borderId="0" xfId="0" applyFont="1" applyAlignment="1">
      <alignment/>
    </xf>
    <xf numFmtId="189" fontId="33" fillId="0" borderId="0" xfId="0" applyFont="1" applyAlignment="1">
      <alignment/>
    </xf>
    <xf numFmtId="0" fontId="47" fillId="0" borderId="0" xfId="0" applyNumberFormat="1" applyFont="1" applyFill="1" applyAlignment="1">
      <alignment horizontal="left" vertical="center"/>
    </xf>
    <xf numFmtId="180" fontId="47" fillId="0" borderId="0" xfId="0" applyNumberFormat="1" applyFont="1" applyFill="1" applyAlignment="1">
      <alignment horizontal="center" vertical="center"/>
    </xf>
    <xf numFmtId="180" fontId="47" fillId="0" borderId="38" xfId="0" applyNumberFormat="1" applyFont="1" applyFill="1" applyBorder="1" applyAlignment="1">
      <alignment horizontal="center" vertical="center"/>
    </xf>
    <xf numFmtId="180" fontId="46" fillId="0" borderId="0" xfId="0" applyNumberFormat="1" applyFont="1" applyFill="1" applyAlignment="1">
      <alignment horizontal="center" vertical="center"/>
    </xf>
    <xf numFmtId="189" fontId="0" fillId="0" borderId="0" xfId="0" applyFont="1" applyAlignment="1">
      <alignment horizontal="right"/>
    </xf>
    <xf numFmtId="209" fontId="47" fillId="21" borderId="45" xfId="0" applyNumberFormat="1" applyFont="1" applyFill="1" applyBorder="1" applyAlignment="1">
      <alignment vertical="center"/>
    </xf>
    <xf numFmtId="189" fontId="0" fillId="0" borderId="0" xfId="0" applyFont="1" applyFill="1" applyAlignment="1">
      <alignment/>
    </xf>
    <xf numFmtId="180" fontId="46" fillId="0" borderId="46" xfId="0" applyNumberFormat="1" applyFont="1" applyFill="1" applyBorder="1" applyAlignment="1">
      <alignment horizontal="center" vertical="center"/>
    </xf>
    <xf numFmtId="0" fontId="40" fillId="0" borderId="47" xfId="0" applyNumberFormat="1" applyFont="1" applyFill="1" applyBorder="1" applyAlignment="1">
      <alignment vertical="center"/>
    </xf>
    <xf numFmtId="180" fontId="46" fillId="0" borderId="4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189" fontId="28" fillId="0" borderId="49" xfId="0" applyFont="1" applyFill="1" applyBorder="1" applyAlignment="1">
      <alignment horizontal="right"/>
    </xf>
    <xf numFmtId="189" fontId="0" fillId="0" borderId="49" xfId="0" applyFont="1" applyFill="1" applyBorder="1" applyAlignment="1">
      <alignment horizontal="right"/>
    </xf>
    <xf numFmtId="189" fontId="0" fillId="0" borderId="0" xfId="0" applyFont="1" applyAlignment="1">
      <alignment horizontal="center"/>
    </xf>
    <xf numFmtId="0" fontId="46" fillId="0" borderId="0" xfId="0" applyNumberFormat="1" applyFont="1" applyFill="1" applyAlignment="1">
      <alignment horizontal="right" vertical="top"/>
    </xf>
    <xf numFmtId="0" fontId="46" fillId="0" borderId="0" xfId="0" applyNumberFormat="1" applyFont="1" applyFill="1" applyAlignment="1" applyProtection="1">
      <alignment horizontal="right" vertical="center"/>
      <protection/>
    </xf>
    <xf numFmtId="0" fontId="46" fillId="0" borderId="21" xfId="0" applyNumberFormat="1" applyFont="1" applyFill="1" applyBorder="1" applyAlignment="1" applyProtection="1">
      <alignment horizontal="right" vertical="center"/>
      <protection/>
    </xf>
    <xf numFmtId="189" fontId="23" fillId="0" borderId="0" xfId="0" applyFont="1" applyAlignment="1">
      <alignment/>
    </xf>
    <xf numFmtId="189" fontId="23" fillId="0" borderId="0" xfId="0" applyFont="1" applyAlignment="1">
      <alignment horizontal="center"/>
    </xf>
    <xf numFmtId="0" fontId="47" fillId="0" borderId="0" xfId="0" applyNumberFormat="1" applyFont="1" applyFill="1" applyAlignment="1" applyProtection="1">
      <alignment vertical="center"/>
      <protection/>
    </xf>
    <xf numFmtId="0" fontId="49" fillId="0" borderId="0" xfId="0" applyNumberFormat="1" applyFont="1" applyFill="1" applyAlignment="1" applyProtection="1">
      <alignment horizontal="center" vertical="center"/>
      <protection/>
    </xf>
    <xf numFmtId="189" fontId="32" fillId="0" borderId="0" xfId="0" applyFont="1" applyAlignment="1">
      <alignment/>
    </xf>
    <xf numFmtId="189" fontId="50" fillId="0" borderId="0" xfId="0" applyFont="1" applyAlignment="1">
      <alignment/>
    </xf>
    <xf numFmtId="0" fontId="46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ont="1" applyFill="1" applyAlignment="1">
      <alignment horizontal="right" vertical="center"/>
    </xf>
    <xf numFmtId="179" fontId="49" fillId="0" borderId="0" xfId="0" applyNumberFormat="1" applyFont="1" applyFill="1" applyAlignment="1" applyProtection="1">
      <alignment horizontal="left" vertical="center"/>
      <protection/>
    </xf>
    <xf numFmtId="0" fontId="46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79" fontId="48" fillId="0" borderId="0" xfId="0" applyNumberFormat="1" applyFont="1" applyFill="1" applyAlignment="1">
      <alignment horizontal="left" vertical="center"/>
    </xf>
    <xf numFmtId="0" fontId="51" fillId="0" borderId="24" xfId="0" applyNumberFormat="1" applyFont="1" applyFill="1" applyBorder="1" applyAlignment="1">
      <alignment horizontal="center" vertical="center"/>
    </xf>
    <xf numFmtId="179" fontId="48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horizontal="right" vertical="center"/>
    </xf>
    <xf numFmtId="0" fontId="0" fillId="0" borderId="23" xfId="0" applyNumberFormat="1" applyFont="1" applyFill="1" applyBorder="1" applyAlignment="1">
      <alignment vertical="center"/>
    </xf>
    <xf numFmtId="0" fontId="29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29" fillId="0" borderId="28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29" fillId="0" borderId="33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center" vertical="center"/>
    </xf>
    <xf numFmtId="0" fontId="51" fillId="0" borderId="23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5" fontId="51" fillId="0" borderId="0" xfId="0" applyNumberFormat="1" applyFont="1" applyFill="1" applyAlignment="1">
      <alignment vertical="center"/>
    </xf>
    <xf numFmtId="0" fontId="52" fillId="0" borderId="36" xfId="0" applyNumberFormat="1" applyFont="1" applyFill="1" applyBorder="1" applyAlignment="1">
      <alignment horizontal="center" vertical="center"/>
    </xf>
    <xf numFmtId="0" fontId="53" fillId="0" borderId="31" xfId="0" applyNumberFormat="1" applyFont="1" applyFill="1" applyBorder="1" applyAlignment="1">
      <alignment horizontal="center" vertical="center"/>
    </xf>
    <xf numFmtId="185" fontId="53" fillId="0" borderId="30" xfId="0" applyNumberFormat="1" applyFont="1" applyFill="1" applyBorder="1" applyAlignment="1">
      <alignment horizontal="center" vertical="center"/>
    </xf>
    <xf numFmtId="222" fontId="52" fillId="0" borderId="32" xfId="0" applyNumberFormat="1" applyFont="1" applyFill="1" applyBorder="1" applyAlignment="1">
      <alignment horizontal="center"/>
    </xf>
    <xf numFmtId="1" fontId="52" fillId="0" borderId="11" xfId="0" applyNumberFormat="1" applyFont="1" applyFill="1" applyBorder="1" applyAlignment="1">
      <alignment horizontal="center" vertical="center"/>
    </xf>
    <xf numFmtId="5" fontId="52" fillId="0" borderId="11" xfId="0" applyNumberFormat="1" applyFont="1" applyFill="1" applyBorder="1" applyAlignment="1">
      <alignment horizontal="center" vertical="center"/>
    </xf>
    <xf numFmtId="5" fontId="52" fillId="0" borderId="11" xfId="0" applyNumberFormat="1" applyFont="1" applyFill="1" applyBorder="1" applyAlignment="1">
      <alignment horizontal="left" vertical="center"/>
    </xf>
    <xf numFmtId="176" fontId="52" fillId="0" borderId="11" xfId="0" applyNumberFormat="1" applyFont="1" applyFill="1" applyBorder="1" applyAlignment="1">
      <alignment horizontal="center" vertical="center"/>
    </xf>
    <xf numFmtId="5" fontId="52" fillId="0" borderId="0" xfId="0" applyNumberFormat="1" applyFont="1" applyFill="1" applyAlignment="1">
      <alignment horizontal="center" vertical="center"/>
    </xf>
    <xf numFmtId="0" fontId="52" fillId="0" borderId="0" xfId="0" applyNumberFormat="1" applyFont="1" applyFill="1" applyAlignment="1">
      <alignment vertical="center"/>
    </xf>
    <xf numFmtId="189" fontId="21" fillId="0" borderId="0" xfId="0" applyFont="1" applyAlignment="1">
      <alignment/>
    </xf>
    <xf numFmtId="0" fontId="21" fillId="0" borderId="0" xfId="0" applyNumberFormat="1" applyFont="1" applyFill="1" applyAlignment="1">
      <alignment vertical="center"/>
    </xf>
    <xf numFmtId="0" fontId="52" fillId="0" borderId="37" xfId="0" applyNumberFormat="1" applyFont="1" applyFill="1" applyBorder="1" applyAlignment="1">
      <alignment vertical="center"/>
    </xf>
    <xf numFmtId="0" fontId="44" fillId="0" borderId="34" xfId="0" applyNumberFormat="1" applyFont="1" applyFill="1" applyBorder="1" applyAlignment="1">
      <alignment vertical="center"/>
    </xf>
    <xf numFmtId="5" fontId="52" fillId="0" borderId="37" xfId="0" applyNumberFormat="1" applyFont="1" applyFill="1" applyBorder="1" applyAlignment="1">
      <alignment horizontal="center" vertical="center"/>
    </xf>
    <xf numFmtId="0" fontId="52" fillId="0" borderId="37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horizontal="center" vertical="center"/>
    </xf>
    <xf numFmtId="5" fontId="52" fillId="0" borderId="38" xfId="0" applyNumberFormat="1" applyFont="1" applyFill="1" applyBorder="1" applyAlignment="1">
      <alignment horizontal="center" vertical="center"/>
    </xf>
    <xf numFmtId="1" fontId="52" fillId="0" borderId="38" xfId="0" applyNumberFormat="1" applyFont="1" applyFill="1" applyBorder="1" applyAlignment="1">
      <alignment horizontal="center" vertical="center"/>
    </xf>
    <xf numFmtId="5" fontId="52" fillId="0" borderId="31" xfId="0" applyNumberFormat="1" applyFont="1" applyFill="1" applyBorder="1" applyAlignment="1">
      <alignment horizontal="center" vertical="center"/>
    </xf>
    <xf numFmtId="5" fontId="52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35" fillId="0" borderId="0" xfId="0" applyNumberFormat="1" applyFont="1" applyFill="1" applyAlignment="1">
      <alignment vertical="top"/>
    </xf>
    <xf numFmtId="0" fontId="3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6" fillId="0" borderId="13" xfId="0" applyNumberFormat="1" applyFont="1" applyFill="1" applyBorder="1" applyAlignment="1">
      <alignment vertical="top"/>
    </xf>
    <xf numFmtId="0" fontId="21" fillId="0" borderId="34" xfId="0" applyNumberFormat="1" applyFont="1" applyFill="1" applyBorder="1" applyAlignment="1">
      <alignment horizontal="center" vertical="top"/>
    </xf>
    <xf numFmtId="0" fontId="21" fillId="0" borderId="39" xfId="0" applyNumberFormat="1" applyFont="1" applyFill="1" applyBorder="1" applyAlignment="1">
      <alignment vertical="top"/>
    </xf>
    <xf numFmtId="0" fontId="0" fillId="0" borderId="34" xfId="0" applyNumberFormat="1" applyFont="1" applyFill="1" applyBorder="1" applyAlignment="1">
      <alignment vertical="center"/>
    </xf>
    <xf numFmtId="0" fontId="35" fillId="0" borderId="13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21" fillId="0" borderId="37" xfId="0" applyNumberFormat="1" applyFont="1" applyFill="1" applyBorder="1" applyAlignment="1">
      <alignment horizontal="right" vertical="center"/>
    </xf>
    <xf numFmtId="0" fontId="21" fillId="0" borderId="36" xfId="0" applyNumberFormat="1" applyFont="1" applyFill="1" applyBorder="1" applyAlignment="1">
      <alignment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39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horizontal="right" vertical="center"/>
    </xf>
    <xf numFmtId="0" fontId="21" fillId="0" borderId="39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/>
    </xf>
    <xf numFmtId="0" fontId="54" fillId="0" borderId="3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vertical="top"/>
    </xf>
    <xf numFmtId="0" fontId="36" fillId="0" borderId="12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top"/>
    </xf>
    <xf numFmtId="0" fontId="35" fillId="0" borderId="40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35" fillId="0" borderId="37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21" fillId="0" borderId="37" xfId="0" applyNumberFormat="1" applyFont="1" applyFill="1" applyBorder="1" applyAlignment="1">
      <alignment vertical="center"/>
    </xf>
    <xf numFmtId="0" fontId="21" fillId="0" borderId="32" xfId="0" applyNumberFormat="1" applyFont="1" applyFill="1" applyBorder="1" applyAlignment="1">
      <alignment vertical="center"/>
    </xf>
    <xf numFmtId="0" fontId="35" fillId="0" borderId="50" xfId="0" applyNumberFormat="1" applyFont="1" applyFill="1" applyBorder="1" applyAlignment="1">
      <alignment vertical="top"/>
    </xf>
    <xf numFmtId="0" fontId="35" fillId="0" borderId="10" xfId="0" applyNumberFormat="1" applyFont="1" applyFill="1" applyBorder="1" applyAlignment="1">
      <alignment vertical="top"/>
    </xf>
    <xf numFmtId="0" fontId="21" fillId="0" borderId="40" xfId="0" applyNumberFormat="1" applyFont="1" applyFill="1" applyBorder="1" applyAlignment="1">
      <alignment vertical="center"/>
    </xf>
    <xf numFmtId="0" fontId="21" fillId="0" borderId="40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horizontal="center" vertical="top"/>
    </xf>
    <xf numFmtId="7" fontId="52" fillId="0" borderId="36" xfId="0" applyNumberFormat="1" applyFont="1" applyFill="1" applyBorder="1" applyAlignment="1">
      <alignment vertical="center"/>
    </xf>
    <xf numFmtId="0" fontId="21" fillId="0" borderId="39" xfId="0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vertical="center"/>
    </xf>
    <xf numFmtId="0" fontId="21" fillId="20" borderId="39" xfId="0" applyNumberFormat="1" applyFont="1" applyFill="1" applyBorder="1" applyAlignment="1">
      <alignment vertical="center"/>
    </xf>
    <xf numFmtId="0" fontId="21" fillId="20" borderId="13" xfId="0" applyNumberFormat="1" applyFont="1" applyFill="1" applyBorder="1" applyAlignment="1">
      <alignment vertical="center"/>
    </xf>
    <xf numFmtId="0" fontId="21" fillId="20" borderId="12" xfId="0" applyNumberFormat="1" applyFont="1" applyFill="1" applyBorder="1" applyAlignment="1">
      <alignment vertical="center"/>
    </xf>
    <xf numFmtId="0" fontId="21" fillId="20" borderId="0" xfId="0" applyNumberFormat="1" applyFont="1" applyFill="1" applyAlignment="1">
      <alignment vertical="center"/>
    </xf>
    <xf numFmtId="0" fontId="21" fillId="20" borderId="11" xfId="0" applyNumberFormat="1" applyFont="1" applyFill="1" applyBorder="1" applyAlignment="1">
      <alignment vertical="center"/>
    </xf>
    <xf numFmtId="42" fontId="54" fillId="0" borderId="38" xfId="0" applyNumberFormat="1" applyFont="1" applyFill="1" applyBorder="1" applyAlignment="1">
      <alignment horizontal="center" vertical="center"/>
    </xf>
    <xf numFmtId="0" fontId="21" fillId="20" borderId="30" xfId="0" applyNumberFormat="1" applyFont="1" applyFill="1" applyBorder="1" applyAlignment="1">
      <alignment vertical="center"/>
    </xf>
    <xf numFmtId="0" fontId="21" fillId="20" borderId="10" xfId="0" applyNumberFormat="1" applyFont="1" applyFill="1" applyBorder="1" applyAlignment="1">
      <alignment vertical="center"/>
    </xf>
    <xf numFmtId="0" fontId="0" fillId="20" borderId="10" xfId="0" applyNumberFormat="1" applyFont="1" applyFill="1" applyBorder="1" applyAlignment="1">
      <alignment vertical="center"/>
    </xf>
    <xf numFmtId="0" fontId="0" fillId="20" borderId="40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right" vertical="top"/>
    </xf>
    <xf numFmtId="1" fontId="51" fillId="0" borderId="24" xfId="0" applyNumberFormat="1" applyFont="1" applyFill="1" applyBorder="1" applyAlignment="1">
      <alignment horizontal="center" vertical="center"/>
    </xf>
    <xf numFmtId="5" fontId="51" fillId="0" borderId="24" xfId="0" applyNumberFormat="1" applyFont="1" applyFill="1" applyBorder="1" applyAlignment="1">
      <alignment horizontal="center" vertical="center"/>
    </xf>
    <xf numFmtId="5" fontId="51" fillId="0" borderId="25" xfId="0" applyNumberFormat="1" applyFont="1" applyFill="1" applyBorder="1" applyAlignment="1">
      <alignment horizontal="center" vertical="center"/>
    </xf>
    <xf numFmtId="5" fontId="51" fillId="0" borderId="23" xfId="0" applyNumberFormat="1" applyFont="1" applyFill="1" applyBorder="1" applyAlignment="1">
      <alignment horizontal="center" vertical="center"/>
    </xf>
    <xf numFmtId="5" fontId="55" fillId="0" borderId="28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Alignment="1">
      <alignment horizontal="center" vertical="center"/>
    </xf>
    <xf numFmtId="5" fontId="51" fillId="0" borderId="0" xfId="0" applyNumberFormat="1" applyFont="1" applyFill="1" applyAlignment="1">
      <alignment horizontal="center" vertical="center"/>
    </xf>
    <xf numFmtId="5" fontId="51" fillId="0" borderId="11" xfId="0" applyNumberFormat="1" applyFont="1" applyFill="1" applyBorder="1" applyAlignment="1">
      <alignment horizontal="center" vertical="center"/>
    </xf>
    <xf numFmtId="5" fontId="51" fillId="0" borderId="12" xfId="0" applyNumberFormat="1" applyFont="1" applyFill="1" applyBorder="1" applyAlignment="1">
      <alignment horizontal="center" vertical="center"/>
    </xf>
    <xf numFmtId="5" fontId="55" fillId="0" borderId="29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31" xfId="0" applyNumberFormat="1" applyFont="1" applyFill="1" applyBorder="1" applyAlignment="1">
      <alignment vertical="center"/>
    </xf>
    <xf numFmtId="0" fontId="51" fillId="0" borderId="32" xfId="0" applyNumberFormat="1" applyFont="1" applyFill="1" applyBorder="1" applyAlignment="1">
      <alignment horizontal="center" vertical="center"/>
    </xf>
    <xf numFmtId="189" fontId="29" fillId="0" borderId="0" xfId="0" applyFont="1" applyFill="1" applyAlignment="1">
      <alignment horizontal="center"/>
    </xf>
    <xf numFmtId="0" fontId="21" fillId="0" borderId="10" xfId="0" applyNumberFormat="1" applyFont="1" applyFill="1" applyBorder="1" applyAlignment="1">
      <alignment vertical="center"/>
    </xf>
    <xf numFmtId="0" fontId="31" fillId="0" borderId="0" xfId="0" applyNumberFormat="1" applyFont="1" applyFill="1" applyAlignment="1" applyProtection="1">
      <alignment vertical="center"/>
      <protection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189" fontId="31" fillId="0" borderId="0" xfId="0" applyFont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  <xf numFmtId="189" fontId="31" fillId="0" borderId="16" xfId="0" applyFont="1" applyBorder="1" applyAlignment="1">
      <alignment horizontal="center"/>
    </xf>
    <xf numFmtId="189" fontId="31" fillId="0" borderId="19" xfId="0" applyFont="1" applyBorder="1" applyAlignment="1">
      <alignment horizontal="center"/>
    </xf>
    <xf numFmtId="189" fontId="38" fillId="0" borderId="16" xfId="0" applyFont="1" applyBorder="1" applyAlignment="1">
      <alignment horizontal="center"/>
    </xf>
    <xf numFmtId="189" fontId="38" fillId="0" borderId="19" xfId="0" applyFont="1" applyBorder="1" applyAlignment="1">
      <alignment horizontal="center"/>
    </xf>
    <xf numFmtId="0" fontId="31" fillId="0" borderId="51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52" xfId="0" applyNumberFormat="1" applyFont="1" applyFill="1" applyBorder="1" applyAlignment="1" applyProtection="1">
      <alignment horizontal="center" vertical="center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53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9" fontId="21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52" fillId="0" borderId="21" xfId="0" applyNumberFormat="1" applyFont="1" applyFill="1" applyBorder="1" applyAlignment="1" applyProtection="1">
      <alignment horizontal="center" vertical="center" wrapText="1"/>
      <protection/>
    </xf>
    <xf numFmtId="0" fontId="52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51" xfId="0" applyNumberFormat="1" applyFont="1" applyFill="1" applyBorder="1" applyAlignment="1" applyProtection="1">
      <alignment horizontal="center" vertical="center"/>
      <protection/>
    </xf>
    <xf numFmtId="0" fontId="21" fillId="0" borderId="5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189" fontId="21" fillId="0" borderId="16" xfId="0" applyFont="1" applyBorder="1" applyAlignment="1">
      <alignment horizontal="center"/>
    </xf>
    <xf numFmtId="189" fontId="21" fillId="0" borderId="19" xfId="0" applyFont="1" applyBorder="1" applyAlignment="1">
      <alignment horizontal="center"/>
    </xf>
    <xf numFmtId="0" fontId="49" fillId="0" borderId="0" xfId="0" applyNumberFormat="1" applyFont="1" applyFill="1" applyAlignment="1" applyProtection="1">
      <alignment vertical="center"/>
      <protection/>
    </xf>
    <xf numFmtId="179" fontId="49" fillId="0" borderId="0" xfId="0" applyNumberFormat="1" applyFont="1" applyFill="1" applyAlignment="1">
      <alignment horizontal="left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179" fontId="47" fillId="0" borderId="0" xfId="0" applyNumberFormat="1" applyFont="1" applyFill="1" applyAlignment="1">
      <alignment vertical="center"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189" fontId="22" fillId="0" borderId="0" xfId="0" applyFont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189" fontId="21" fillId="0" borderId="20" xfId="0" applyFont="1" applyBorder="1" applyAlignment="1">
      <alignment horizontal="center" vertical="center"/>
    </xf>
    <xf numFmtId="189" fontId="21" fillId="0" borderId="15" xfId="0" applyFont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189" fontId="21" fillId="0" borderId="20" xfId="0" applyFont="1" applyBorder="1" applyAlignment="1">
      <alignment horizontal="center" vertical="center" wrapText="1"/>
    </xf>
    <xf numFmtId="189" fontId="21" fillId="0" borderId="15" xfId="0" applyFont="1" applyBorder="1" applyAlignment="1">
      <alignment horizontal="center" vertical="center" wrapText="1"/>
    </xf>
    <xf numFmtId="0" fontId="26" fillId="2" borderId="0" xfId="0" applyNumberFormat="1" applyFont="1" applyFill="1" applyAlignment="1" applyProtection="1">
      <alignment horizontal="center" vertical="center"/>
      <protection/>
    </xf>
    <xf numFmtId="189" fontId="0" fillId="2" borderId="0" xfId="0" applyFill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right" vertical="center"/>
      <protection/>
    </xf>
    <xf numFmtId="18" fontId="49" fillId="0" borderId="0" xfId="0" applyNumberFormat="1" applyFont="1" applyFill="1" applyAlignment="1" applyProtection="1">
      <alignment horizontal="left" vertical="center"/>
      <protection/>
    </xf>
    <xf numFmtId="189" fontId="56" fillId="0" borderId="0" xfId="0" applyFont="1" applyAlignment="1">
      <alignment horizontal="left" vertical="center"/>
    </xf>
    <xf numFmtId="179" fontId="49" fillId="0" borderId="0" xfId="0" applyNumberFormat="1" applyFont="1" applyFill="1" applyAlignment="1" applyProtection="1">
      <alignment horizontal="left" vertical="center"/>
      <protection/>
    </xf>
    <xf numFmtId="0" fontId="49" fillId="0" borderId="0" xfId="0" applyNumberFormat="1" applyFont="1" applyFill="1" applyAlignment="1" applyProtection="1">
      <alignment horizontal="left" vertical="center"/>
      <protection/>
    </xf>
    <xf numFmtId="0" fontId="46" fillId="0" borderId="0" xfId="0" applyNumberFormat="1" applyFont="1" applyFill="1" applyAlignment="1" applyProtection="1">
      <alignment vertical="top" wrapText="1"/>
      <protection/>
    </xf>
    <xf numFmtId="0" fontId="23" fillId="0" borderId="0" xfId="0" applyNumberFormat="1" applyFont="1" applyFill="1" applyAlignment="1" applyProtection="1">
      <alignment horizontal="left" vertical="center" indent="1"/>
      <protection/>
    </xf>
    <xf numFmtId="179" fontId="22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NumberFormat="1" applyFont="1" applyFill="1" applyAlignment="1" applyProtection="1">
      <alignment vertical="top" wrapText="1"/>
      <protection/>
    </xf>
    <xf numFmtId="0" fontId="23" fillId="0" borderId="20" xfId="0" applyNumberFormat="1" applyFont="1" applyFill="1" applyBorder="1" applyAlignment="1">
      <alignment horizontal="center" vertical="center"/>
    </xf>
    <xf numFmtId="189" fontId="0" fillId="0" borderId="20" xfId="0" applyFont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189" fontId="0" fillId="0" borderId="21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189" fontId="0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189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9" fontId="46" fillId="0" borderId="0" xfId="0" applyNumberFormat="1" applyFont="1" applyFill="1" applyAlignment="1">
      <alignment horizontal="left" vertical="center"/>
    </xf>
    <xf numFmtId="189" fontId="47" fillId="0" borderId="0" xfId="0" applyFont="1" applyAlignment="1">
      <alignment horizontal="left" vertical="center"/>
    </xf>
    <xf numFmtId="179" fontId="46" fillId="0" borderId="0" xfId="0" applyNumberFormat="1" applyFont="1" applyFill="1" applyAlignment="1">
      <alignment horizontal="left" indent="1"/>
    </xf>
    <xf numFmtId="189" fontId="47" fillId="0" borderId="0" xfId="0" applyFont="1" applyAlignment="1">
      <alignment horizontal="left" indent="1"/>
    </xf>
    <xf numFmtId="0" fontId="41" fillId="0" borderId="0" xfId="0" applyNumberFormat="1" applyFont="1" applyFill="1" applyAlignment="1">
      <alignment horizontal="left" indent="1"/>
    </xf>
    <xf numFmtId="189" fontId="40" fillId="0" borderId="0" xfId="0" applyFont="1" applyAlignment="1">
      <alignment horizontal="left" indent="1"/>
    </xf>
    <xf numFmtId="181" fontId="46" fillId="0" borderId="0" xfId="0" applyNumberFormat="1" applyFont="1" applyFill="1" applyAlignment="1">
      <alignment horizontal="left" vertical="center"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189" fontId="31" fillId="0" borderId="20" xfId="0" applyFont="1" applyBorder="1" applyAlignment="1">
      <alignment horizontal="center" vertical="center"/>
    </xf>
    <xf numFmtId="189" fontId="31" fillId="0" borderId="15" xfId="0" applyFont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189" fontId="31" fillId="0" borderId="20" xfId="0" applyFont="1" applyBorder="1" applyAlignment="1">
      <alignment horizontal="center" vertical="center" wrapText="1"/>
    </xf>
    <xf numFmtId="189" fontId="31" fillId="0" borderId="15" xfId="0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top" wrapText="1"/>
    </xf>
    <xf numFmtId="0" fontId="23" fillId="0" borderId="0" xfId="0" applyNumberFormat="1" applyFont="1" applyFill="1" applyBorder="1" applyAlignment="1">
      <alignment horizontal="left" vertical="center"/>
    </xf>
    <xf numFmtId="189" fontId="0" fillId="0" borderId="0" xfId="0" applyFont="1" applyBorder="1" applyAlignment="1">
      <alignment horizontal="left" vertical="center"/>
    </xf>
    <xf numFmtId="0" fontId="23" fillId="0" borderId="0" xfId="0" applyNumberFormat="1" applyFont="1" applyFill="1" applyAlignment="1">
      <alignment horizontal="center" vertical="center"/>
    </xf>
    <xf numFmtId="189" fontId="23" fillId="0" borderId="0" xfId="0" applyFont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29" fillId="0" borderId="23" xfId="0" applyNumberFormat="1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right" vertical="center"/>
    </xf>
    <xf numFmtId="189" fontId="0" fillId="0" borderId="0" xfId="0" applyFont="1" applyAlignment="1">
      <alignment horizontal="right" vertical="center"/>
    </xf>
    <xf numFmtId="0" fontId="21" fillId="0" borderId="40" xfId="0" applyNumberFormat="1" applyFont="1" applyFill="1" applyBorder="1" applyAlignment="1">
      <alignment horizontal="left" vertical="center" indent="1"/>
    </xf>
    <xf numFmtId="0" fontId="21" fillId="0" borderId="13" xfId="0" applyNumberFormat="1" applyFont="1" applyFill="1" applyBorder="1" applyAlignment="1">
      <alignment vertical="center"/>
    </xf>
    <xf numFmtId="0" fontId="36" fillId="0" borderId="39" xfId="0" applyNumberFormat="1" applyFont="1" applyFill="1" applyBorder="1" applyAlignment="1">
      <alignment vertical="center"/>
    </xf>
    <xf numFmtId="0" fontId="36" fillId="0" borderId="34" xfId="0" applyNumberFormat="1" applyFont="1" applyFill="1" applyBorder="1" applyAlignment="1">
      <alignment vertical="center"/>
    </xf>
    <xf numFmtId="0" fontId="53" fillId="0" borderId="30" xfId="0" applyNumberFormat="1" applyFont="1" applyFill="1" applyBorder="1" applyAlignment="1">
      <alignment vertical="top"/>
    </xf>
    <xf numFmtId="0" fontId="53" fillId="0" borderId="31" xfId="0" applyNumberFormat="1" applyFont="1" applyFill="1" applyBorder="1" applyAlignment="1">
      <alignment vertical="top"/>
    </xf>
    <xf numFmtId="0" fontId="21" fillId="0" borderId="0" xfId="0" applyNumberFormat="1" applyFont="1" applyFill="1" applyAlignment="1">
      <alignment horizontal="right" wrapText="1"/>
    </xf>
    <xf numFmtId="0" fontId="36" fillId="0" borderId="13" xfId="0" applyNumberFormat="1" applyFont="1" applyFill="1" applyBorder="1" applyAlignment="1">
      <alignment vertical="center"/>
    </xf>
    <xf numFmtId="0" fontId="53" fillId="0" borderId="10" xfId="0" applyNumberFormat="1" applyFont="1" applyFill="1" applyBorder="1" applyAlignment="1">
      <alignment vertical="top"/>
    </xf>
  </cellXfs>
  <cellStyles count="50">
    <cellStyle name="Normal" xfId="0"/>
    <cellStyle name="1 Default Forma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7</xdr:row>
      <xdr:rowOff>142875</xdr:rowOff>
    </xdr:from>
    <xdr:to>
      <xdr:col>11</xdr:col>
      <xdr:colOff>142875</xdr:colOff>
      <xdr:row>12</xdr:row>
      <xdr:rowOff>104775</xdr:rowOff>
    </xdr:to>
    <xdr:sp>
      <xdr:nvSpPr>
        <xdr:cNvPr id="1" name="AutoShape 103"/>
        <xdr:cNvSpPr>
          <a:spLocks/>
        </xdr:cNvSpPr>
      </xdr:nvSpPr>
      <xdr:spPr>
        <a:xfrm>
          <a:off x="11553825" y="1476375"/>
          <a:ext cx="2219325" cy="962025"/>
        </a:xfrm>
        <a:prstGeom prst="wedgeRectCallout">
          <a:avLst>
            <a:gd name="adj1" fmla="val -70361"/>
            <a:gd name="adj2" fmla="val 8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Proprietário/Agente: Isso foi sugerido pelo software. É necessário agendar com o Gestor de Ativos antes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publicação </a:t>
          </a: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8</xdr:col>
      <xdr:colOff>904875</xdr:colOff>
      <xdr:row>33</xdr:row>
      <xdr:rowOff>133350</xdr:rowOff>
    </xdr:from>
    <xdr:to>
      <xdr:col>11</xdr:col>
      <xdr:colOff>171450</xdr:colOff>
      <xdr:row>38</xdr:row>
      <xdr:rowOff>95250</xdr:rowOff>
    </xdr:to>
    <xdr:sp>
      <xdr:nvSpPr>
        <xdr:cNvPr id="2" name="AutoShape 104"/>
        <xdr:cNvSpPr>
          <a:spLocks/>
        </xdr:cNvSpPr>
      </xdr:nvSpPr>
      <xdr:spPr>
        <a:xfrm>
          <a:off x="11553825" y="6315075"/>
          <a:ext cx="2247900" cy="962025"/>
        </a:xfrm>
        <a:prstGeom prst="wedgeRectCallout">
          <a:avLst>
            <a:gd name="adj1" fmla="val -72319"/>
            <a:gd name="adj2" fmla="val 81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Proprietário/Agente: Isso foi sugerido pelo software. É necessário agendar com o Gestor de Ativos antes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publicação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14</xdr:col>
      <xdr:colOff>533400</xdr:colOff>
      <xdr:row>110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22240875"/>
          <a:ext cx="1755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113</xdr:row>
      <xdr:rowOff>28575</xdr:rowOff>
    </xdr:from>
    <xdr:to>
      <xdr:col>8</xdr:col>
      <xdr:colOff>400050</xdr:colOff>
      <xdr:row>113</xdr:row>
      <xdr:rowOff>295275</xdr:rowOff>
    </xdr:to>
    <xdr:sp>
      <xdr:nvSpPr>
        <xdr:cNvPr id="1" name="Text Box 108"/>
        <xdr:cNvSpPr txBox="1">
          <a:spLocks noChangeArrowheads="1"/>
        </xdr:cNvSpPr>
      </xdr:nvSpPr>
      <xdr:spPr>
        <a:xfrm>
          <a:off x="6457950" y="22164675"/>
          <a:ext cx="3390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 2 de 3 </a:t>
          </a:r>
        </a:p>
      </xdr:txBody>
    </xdr:sp>
    <xdr:clientData/>
  </xdr:twoCellAnchor>
  <xdr:twoCellAnchor>
    <xdr:from>
      <xdr:col>5</xdr:col>
      <xdr:colOff>857250</xdr:colOff>
      <xdr:row>65</xdr:row>
      <xdr:rowOff>66675</xdr:rowOff>
    </xdr:from>
    <xdr:to>
      <xdr:col>7</xdr:col>
      <xdr:colOff>752475</xdr:colOff>
      <xdr:row>65</xdr:row>
      <xdr:rowOff>304800</xdr:rowOff>
    </xdr:to>
    <xdr:sp>
      <xdr:nvSpPr>
        <xdr:cNvPr id="2" name="Text Box 109"/>
        <xdr:cNvSpPr txBox="1">
          <a:spLocks noChangeArrowheads="1"/>
        </xdr:cNvSpPr>
      </xdr:nvSpPr>
      <xdr:spPr>
        <a:xfrm>
          <a:off x="6534150" y="12668250"/>
          <a:ext cx="2276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 1 de 3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57</xdr:row>
      <xdr:rowOff>9525</xdr:rowOff>
    </xdr:from>
    <xdr:to>
      <xdr:col>2</xdr:col>
      <xdr:colOff>809625</xdr:colOff>
      <xdr:row>66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2733675" y="8124825"/>
          <a:ext cx="95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lumtree\Documents%20and%20Settings\TA_ERC\Local%20Settings\Temporary%20Internet%20Files\OLKDA\6.1.0%20RentInc%206.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ma_lvr\Local%20Settings\Temporary%20Internet%20Files\OLK830\WorkingCal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Directions"/>
      <sheetName val="HUD Trans-cert ltr"/>
      <sheetName val="DHCD Trans-ltr"/>
      <sheetName val="Low-Profile Ltr"/>
      <sheetName val="Table of Contents"/>
      <sheetName val="Data Consolidat"/>
      <sheetName val="Agents Ck lst"/>
      <sheetName val="Request ltr"/>
      <sheetName val="Time_Line"/>
      <sheetName val="Post upto 10%"/>
      <sheetName val="Post_over_10%"/>
      <sheetName val="Own_cert"/>
      <sheetName val="Rent Summary"/>
      <sheetName val="Rent Schedule"/>
      <sheetName val="MAP2"/>
      <sheetName val="BAW"/>
      <sheetName val="DHCD SCHD"/>
      <sheetName val="236-MRVP"/>
      <sheetName val="HUD SCHD"/>
      <sheetName val="HUD SCHD 2"/>
      <sheetName val="RENT_ROLL"/>
      <sheetName val="1A"/>
      <sheetName val="1B"/>
      <sheetName val="2"/>
      <sheetName val="3"/>
      <sheetName val="6"/>
      <sheetName val="7"/>
      <sheetName val="8"/>
      <sheetName val="9_10"/>
      <sheetName val="14A_B_C"/>
      <sheetName val="15A"/>
      <sheetName val="15B"/>
      <sheetName val="15C"/>
      <sheetName val="15D"/>
      <sheetName val="15E"/>
      <sheetName val="18A"/>
      <sheetName val="18B"/>
      <sheetName val="19"/>
      <sheetName val="21"/>
      <sheetName val="22A"/>
      <sheetName val="22B"/>
      <sheetName val="23"/>
      <sheetName val="24"/>
      <sheetName val="25"/>
      <sheetName val="26"/>
      <sheetName val="27"/>
      <sheetName val="28A"/>
      <sheetName val="28B"/>
      <sheetName val="29"/>
      <sheetName val="31A"/>
      <sheetName val="31B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4"/>
      <sheetName val="45"/>
      <sheetName val="46"/>
      <sheetName val="47"/>
      <sheetName val="48"/>
      <sheetName val="49"/>
      <sheetName val="53"/>
      <sheetName val="54"/>
      <sheetName val="55"/>
      <sheetName val="56"/>
      <sheetName val="57"/>
      <sheetName val="58"/>
      <sheetName val="63"/>
      <sheetName val="66"/>
      <sheetName val="67"/>
      <sheetName val="68"/>
      <sheetName val="69"/>
      <sheetName val="70"/>
      <sheetName val="71_77_78_82_84"/>
      <sheetName val="Findings"/>
      <sheetName val="Check_List"/>
      <sheetName val="6.1.0 RentInc 6.0-FINAL"/>
    </sheetNames>
    <definedNames>
      <definedName name="BasicPrint"/>
      <definedName name="GoHome"/>
    </definedNames>
    <sheetDataSet>
      <sheetData sheetId="6">
        <row r="11">
          <cell r="B11">
            <v>41030</v>
          </cell>
        </row>
        <row r="12">
          <cell r="A12" t="str">
            <v>Rentinc Ver. 6.0</v>
          </cell>
        </row>
        <row r="17">
          <cell r="B17" t="str">
            <v/>
          </cell>
        </row>
        <row r="25">
          <cell r="C25">
            <v>2</v>
          </cell>
        </row>
        <row r="29">
          <cell r="B29">
            <v>0</v>
          </cell>
        </row>
        <row r="36">
          <cell r="C36" t="str">
            <v>-BR</v>
          </cell>
          <cell r="F36">
            <v>0</v>
          </cell>
          <cell r="J36">
            <v>3</v>
          </cell>
          <cell r="M36">
            <v>0</v>
          </cell>
          <cell r="N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M36">
            <v>0</v>
          </cell>
          <cell r="AN36">
            <v>0</v>
          </cell>
        </row>
        <row r="37">
          <cell r="C37" t="str">
            <v>-BR</v>
          </cell>
          <cell r="F37">
            <v>0</v>
          </cell>
          <cell r="J37">
            <v>15</v>
          </cell>
          <cell r="M37">
            <v>0</v>
          </cell>
          <cell r="N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M37">
            <v>0</v>
          </cell>
          <cell r="AN37">
            <v>0</v>
          </cell>
        </row>
        <row r="38">
          <cell r="C38" t="str">
            <v>-BR</v>
          </cell>
          <cell r="F38">
            <v>0</v>
          </cell>
          <cell r="J38">
            <v>0</v>
          </cell>
          <cell r="M38">
            <v>0</v>
          </cell>
          <cell r="N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M38">
            <v>0</v>
          </cell>
          <cell r="AN38">
            <v>0</v>
          </cell>
        </row>
        <row r="39">
          <cell r="C39" t="str">
            <v>-BR</v>
          </cell>
          <cell r="F39">
            <v>0</v>
          </cell>
          <cell r="J39">
            <v>0</v>
          </cell>
          <cell r="M39">
            <v>0</v>
          </cell>
          <cell r="N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M39">
            <v>0</v>
          </cell>
          <cell r="AN39">
            <v>0</v>
          </cell>
        </row>
        <row r="40">
          <cell r="C40" t="str">
            <v>-BR</v>
          </cell>
          <cell r="F40">
            <v>0</v>
          </cell>
          <cell r="J40">
            <v>0</v>
          </cell>
          <cell r="M40">
            <v>0</v>
          </cell>
          <cell r="N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M40">
            <v>0</v>
          </cell>
          <cell r="AN40">
            <v>0</v>
          </cell>
        </row>
        <row r="41">
          <cell r="C41" t="str">
            <v>-BR</v>
          </cell>
          <cell r="F41">
            <v>0</v>
          </cell>
          <cell r="J41">
            <v>0</v>
          </cell>
          <cell r="M41">
            <v>0</v>
          </cell>
          <cell r="N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M41">
            <v>0</v>
          </cell>
          <cell r="AN41">
            <v>0</v>
          </cell>
        </row>
        <row r="42">
          <cell r="C42" t="str">
            <v>-BR</v>
          </cell>
          <cell r="F42">
            <v>0</v>
          </cell>
          <cell r="J42">
            <v>0</v>
          </cell>
          <cell r="M42">
            <v>0</v>
          </cell>
          <cell r="N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M42">
            <v>0</v>
          </cell>
          <cell r="AN42">
            <v>0</v>
          </cell>
        </row>
        <row r="43">
          <cell r="C43" t="str">
            <v>-BR</v>
          </cell>
          <cell r="F43">
            <v>0</v>
          </cell>
          <cell r="J43">
            <v>0</v>
          </cell>
          <cell r="M43">
            <v>0</v>
          </cell>
          <cell r="N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M43">
            <v>0</v>
          </cell>
          <cell r="AN43">
            <v>0</v>
          </cell>
        </row>
        <row r="45">
          <cell r="AG45">
            <v>0</v>
          </cell>
        </row>
        <row r="47">
          <cell r="AN47">
            <v>0</v>
          </cell>
        </row>
        <row r="48">
          <cell r="AN48">
            <v>0</v>
          </cell>
        </row>
        <row r="49">
          <cell r="AN49">
            <v>0</v>
          </cell>
        </row>
        <row r="50">
          <cell r="AN50">
            <v>0</v>
          </cell>
        </row>
        <row r="51">
          <cell r="B51">
            <v>40947</v>
          </cell>
          <cell r="AN51">
            <v>0</v>
          </cell>
        </row>
        <row r="52">
          <cell r="B52">
            <v>40959</v>
          </cell>
          <cell r="AN52">
            <v>0</v>
          </cell>
        </row>
        <row r="53">
          <cell r="B53">
            <v>0.9479166666666666</v>
          </cell>
          <cell r="AN53">
            <v>0</v>
          </cell>
        </row>
        <row r="54">
          <cell r="B54" t="str">
            <v/>
          </cell>
          <cell r="AJ54">
            <v>0</v>
          </cell>
          <cell r="AK54">
            <v>0</v>
          </cell>
          <cell r="AL54">
            <v>0</v>
          </cell>
          <cell r="AN54">
            <v>0</v>
          </cell>
        </row>
        <row r="55">
          <cell r="B55" t="str">
            <v/>
          </cell>
          <cell r="AJ55">
            <v>0</v>
          </cell>
          <cell r="AK55">
            <v>0</v>
          </cell>
          <cell r="AL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</row>
        <row r="61">
          <cell r="B61" t="str">
            <v/>
          </cell>
          <cell r="AJ61">
            <v>0</v>
          </cell>
          <cell r="AK61">
            <v>0</v>
          </cell>
          <cell r="AL61">
            <v>0</v>
          </cell>
        </row>
        <row r="62">
          <cell r="B62" t="str">
            <v/>
          </cell>
        </row>
        <row r="63">
          <cell r="B63" t="str">
            <v/>
          </cell>
          <cell r="AJ63">
            <v>0</v>
          </cell>
        </row>
        <row r="64">
          <cell r="B64" t="str">
            <v/>
          </cell>
        </row>
        <row r="65">
          <cell r="B65" t="str">
            <v>00000-0000</v>
          </cell>
        </row>
        <row r="67">
          <cell r="B67" t="str">
            <v/>
          </cell>
        </row>
        <row r="68">
          <cell r="B68" t="str">
            <v/>
          </cell>
        </row>
        <row r="78">
          <cell r="AI78">
            <v>0</v>
          </cell>
        </row>
        <row r="79">
          <cell r="AI79">
            <v>0</v>
          </cell>
        </row>
        <row r="80">
          <cell r="A80" t="str">
            <v>1.)</v>
          </cell>
          <cell r="B80" t="str">
            <v/>
          </cell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84" t="str">
            <v>2.)</v>
          </cell>
          <cell r="B84" t="str">
            <v/>
          </cell>
          <cell r="AI84">
            <v>0</v>
          </cell>
        </row>
        <row r="85">
          <cell r="AI85">
            <v>0</v>
          </cell>
        </row>
        <row r="88">
          <cell r="A88" t="str">
            <v>3.)</v>
          </cell>
          <cell r="B88" t="str">
            <v/>
          </cell>
        </row>
        <row r="92">
          <cell r="A92" t="str">
            <v>4.)</v>
          </cell>
          <cell r="B92" t="str">
            <v/>
          </cell>
        </row>
        <row r="96">
          <cell r="A96" t="str">
            <v>5.)</v>
          </cell>
          <cell r="B96" t="str">
            <v/>
          </cell>
        </row>
        <row r="121">
          <cell r="A121" t="str">
            <v>_</v>
          </cell>
          <cell r="B121" t="str">
            <v>_</v>
          </cell>
        </row>
        <row r="122">
          <cell r="A122" t="str">
            <v>_</v>
          </cell>
          <cell r="B122" t="str">
            <v>_</v>
          </cell>
        </row>
        <row r="123">
          <cell r="A123" t="str">
            <v>_</v>
          </cell>
          <cell r="B123" t="str">
            <v>_</v>
          </cell>
        </row>
        <row r="124">
          <cell r="A124" t="str">
            <v>_</v>
          </cell>
          <cell r="B124" t="str">
            <v>_</v>
          </cell>
        </row>
        <row r="125">
          <cell r="A125" t="str">
            <v>_</v>
          </cell>
          <cell r="B125" t="str">
            <v>_</v>
          </cell>
        </row>
        <row r="126">
          <cell r="A126" t="str">
            <v>_</v>
          </cell>
          <cell r="B126" t="str">
            <v>_</v>
          </cell>
        </row>
        <row r="127">
          <cell r="A127" t="str">
            <v>_</v>
          </cell>
          <cell r="B127" t="str">
            <v>_</v>
          </cell>
        </row>
        <row r="128">
          <cell r="A128" t="str">
            <v>_</v>
          </cell>
          <cell r="B128" t="str">
            <v>_</v>
          </cell>
        </row>
        <row r="137">
          <cell r="A137" t="str">
            <v>Space 1</v>
          </cell>
          <cell r="C137" t="str">
            <v/>
          </cell>
          <cell r="D137" t="str">
            <v/>
          </cell>
        </row>
        <row r="138">
          <cell r="A138" t="str">
            <v>Space 2</v>
          </cell>
          <cell r="C138" t="str">
            <v/>
          </cell>
          <cell r="D138" t="str">
            <v/>
          </cell>
        </row>
        <row r="139">
          <cell r="A139" t="str">
            <v>Space 3</v>
          </cell>
          <cell r="C139" t="str">
            <v/>
          </cell>
          <cell r="D139" t="str">
            <v/>
          </cell>
        </row>
        <row r="150">
          <cell r="A150" t="str">
            <v/>
          </cell>
          <cell r="B150">
            <v>0</v>
          </cell>
          <cell r="C150" t="str">
            <v/>
          </cell>
          <cell r="D150" t="str">
            <v>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 t="str">
            <v>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 t="str">
            <v>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 t="str">
            <v>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 t="str">
            <v>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 t="str">
            <v>N/A</v>
          </cell>
        </row>
      </sheetData>
      <sheetData sheetId="9">
        <row r="3">
          <cell r="H3">
            <v>41030</v>
          </cell>
        </row>
        <row r="9">
          <cell r="H9">
            <v>40947</v>
          </cell>
        </row>
        <row r="25">
          <cell r="H25">
            <v>40995</v>
          </cell>
        </row>
        <row r="43">
          <cell r="H43">
            <v>40950</v>
          </cell>
        </row>
        <row r="44">
          <cell r="H44">
            <v>40952</v>
          </cell>
        </row>
        <row r="45">
          <cell r="H45">
            <v>40956</v>
          </cell>
        </row>
        <row r="47">
          <cell r="H47">
            <v>40962</v>
          </cell>
        </row>
        <row r="49">
          <cell r="H49">
            <v>40966</v>
          </cell>
        </row>
        <row r="54">
          <cell r="H54">
            <v>40995</v>
          </cell>
        </row>
      </sheetData>
      <sheetData sheetId="14">
        <row r="24">
          <cell r="F24" t="str">
            <v>-BR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N/A</v>
          </cell>
        </row>
        <row r="25">
          <cell r="F25" t="str">
            <v>-BR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N/A</v>
          </cell>
        </row>
        <row r="26">
          <cell r="F26" t="str">
            <v>-BR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N/A</v>
          </cell>
        </row>
        <row r="27">
          <cell r="F27" t="str">
            <v>-BR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N/A</v>
          </cell>
        </row>
        <row r="28">
          <cell r="F28" t="str">
            <v>-BR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N/A</v>
          </cell>
        </row>
        <row r="29">
          <cell r="F29" t="str">
            <v>-BR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N/A</v>
          </cell>
        </row>
        <row r="30">
          <cell r="F30" t="str">
            <v>-BR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N/A</v>
          </cell>
        </row>
        <row r="31">
          <cell r="F31" t="str">
            <v>-BR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N/A</v>
          </cell>
        </row>
        <row r="62">
          <cell r="M62">
            <v>0</v>
          </cell>
        </row>
      </sheetData>
      <sheetData sheetId="82">
        <row r="110">
          <cell r="G110" t="str">
            <v>LaVergne Randolph, Jr., Subsidy Manager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_Listing"/>
      <sheetName val="Data Consolida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1"/>
  <sheetViews>
    <sheetView showGridLines="0" zoomScale="81" zoomScaleNormal="81" zoomScalePageLayoutView="0" workbookViewId="0" topLeftCell="A1">
      <selection activeCell="C1" sqref="C1"/>
    </sheetView>
  </sheetViews>
  <sheetFormatPr defaultColWidth="11.10546875" defaultRowHeight="15"/>
  <cols>
    <col min="1" max="1" width="2.77734375" style="74" customWidth="1"/>
    <col min="2" max="2" width="3.77734375" style="74" customWidth="1"/>
    <col min="3" max="3" width="12.77734375" style="74" customWidth="1"/>
    <col min="4" max="4" width="8.77734375" style="74" customWidth="1"/>
    <col min="5" max="5" width="11.10546875" style="74" customWidth="1"/>
    <col min="6" max="6" width="14.3359375" style="74" customWidth="1"/>
    <col min="7" max="7" width="57.88671875" style="74" customWidth="1"/>
    <col min="8" max="8" width="12.77734375" style="74" customWidth="1"/>
    <col min="9" max="9" width="13.3359375" style="74" customWidth="1"/>
    <col min="10" max="10" width="10.3359375" style="74" bestFit="1" customWidth="1"/>
    <col min="11" max="16384" width="11.10546875" style="74" customWidth="1"/>
  </cols>
  <sheetData>
    <row r="1" ht="15">
      <c r="C1" s="136" t="s">
        <v>354</v>
      </c>
    </row>
    <row r="2" ht="12" customHeight="1">
      <c r="H2" s="87"/>
    </row>
    <row r="3" spans="3:9" ht="18">
      <c r="C3" s="136" t="s">
        <v>187</v>
      </c>
      <c r="G3" s="80"/>
      <c r="H3" s="137">
        <f>('[1]Data Consolidat'!B11)</f>
        <v>41030</v>
      </c>
      <c r="I3" s="82"/>
    </row>
    <row r="4" ht="15">
      <c r="H4" s="88"/>
    </row>
    <row r="5" ht="15">
      <c r="A5" s="136" t="s">
        <v>188</v>
      </c>
    </row>
    <row r="7" ht="15">
      <c r="C7" s="136" t="s">
        <v>37</v>
      </c>
    </row>
    <row r="8" spans="2:6" ht="15">
      <c r="B8" s="150"/>
      <c r="C8" s="150" t="s">
        <v>0</v>
      </c>
      <c r="D8" s="150"/>
      <c r="E8" s="136" t="s">
        <v>38</v>
      </c>
      <c r="F8" s="150"/>
    </row>
    <row r="9" spans="2:8" ht="16.5" thickBot="1">
      <c r="B9" s="151">
        <v>1</v>
      </c>
      <c r="C9" s="136" t="s">
        <v>39</v>
      </c>
      <c r="D9" s="152"/>
      <c r="E9" s="152"/>
      <c r="F9" s="152"/>
      <c r="G9" s="121"/>
      <c r="H9" s="143">
        <f>('[1]Data Consolidat'!$B$51)</f>
        <v>40947</v>
      </c>
    </row>
    <row r="10" spans="2:8" ht="15.75">
      <c r="B10" s="153"/>
      <c r="C10" s="158" t="s">
        <v>40</v>
      </c>
      <c r="D10" s="146" t="s">
        <v>41</v>
      </c>
      <c r="E10" s="154"/>
      <c r="F10" s="154"/>
      <c r="G10" s="147">
        <f>SUM((H27)-83)</f>
        <v>40947</v>
      </c>
      <c r="H10" s="123"/>
    </row>
    <row r="11" spans="2:8" ht="16.5" thickBot="1">
      <c r="B11" s="153"/>
      <c r="C11" s="155"/>
      <c r="D11" s="152" t="s">
        <v>189</v>
      </c>
      <c r="E11" s="152"/>
      <c r="F11" s="152"/>
      <c r="G11" s="149">
        <f>(H3)</f>
        <v>41030</v>
      </c>
      <c r="H11" s="123"/>
    </row>
    <row r="12" spans="3:7" ht="15">
      <c r="C12" s="124"/>
      <c r="D12" s="124"/>
      <c r="E12" s="124"/>
      <c r="F12" s="124"/>
      <c r="G12" s="124"/>
    </row>
    <row r="13" spans="2:10" ht="15">
      <c r="B13" s="151">
        <f>SUM(B9)+1</f>
        <v>2</v>
      </c>
      <c r="C13" s="136" t="s">
        <v>42</v>
      </c>
      <c r="D13" s="150"/>
      <c r="E13" s="150"/>
      <c r="H13" s="141">
        <f>IF(H9&lt;J13,H9,J13)</f>
        <v>40947</v>
      </c>
      <c r="I13" s="136" t="s">
        <v>43</v>
      </c>
      <c r="J13" s="125">
        <f>SUM((H27)-83)</f>
        <v>40947</v>
      </c>
    </row>
    <row r="14" spans="2:9" ht="15">
      <c r="B14" s="151">
        <f aca="true" t="shared" si="0" ref="B14:B27">SUM(B13)+1</f>
        <v>3</v>
      </c>
      <c r="C14" s="150" t="s">
        <v>190</v>
      </c>
      <c r="D14" s="150"/>
      <c r="E14" s="150"/>
      <c r="H14" s="141">
        <f>SUM((H13)+12)</f>
        <v>40959</v>
      </c>
      <c r="I14" s="136" t="s">
        <v>44</v>
      </c>
    </row>
    <row r="15" spans="2:9" ht="15">
      <c r="B15" s="151">
        <f t="shared" si="0"/>
        <v>4</v>
      </c>
      <c r="C15" s="150" t="s">
        <v>191</v>
      </c>
      <c r="D15" s="150"/>
      <c r="E15" s="150"/>
      <c r="H15" s="141">
        <f>('[1]Data Consolidat'!B52)</f>
        <v>40959</v>
      </c>
      <c r="I15" s="136" t="s">
        <v>55</v>
      </c>
    </row>
    <row r="16" spans="2:9" ht="15">
      <c r="B16" s="151">
        <f t="shared" si="0"/>
        <v>5</v>
      </c>
      <c r="C16" s="150" t="s">
        <v>192</v>
      </c>
      <c r="D16" s="150"/>
      <c r="E16" s="150"/>
      <c r="H16" s="141">
        <f>SUM((H13)+16)</f>
        <v>40963</v>
      </c>
      <c r="I16" s="136" t="s">
        <v>45</v>
      </c>
    </row>
    <row r="17" spans="2:9" ht="15">
      <c r="B17" s="151">
        <f t="shared" si="0"/>
        <v>6</v>
      </c>
      <c r="C17" s="136" t="s">
        <v>56</v>
      </c>
      <c r="D17" s="150"/>
      <c r="E17" s="150"/>
      <c r="H17" s="141">
        <f>SUM(($H$13)+30)</f>
        <v>40977</v>
      </c>
      <c r="I17" s="136" t="s">
        <v>46</v>
      </c>
    </row>
    <row r="18" spans="2:9" ht="15">
      <c r="B18" s="151">
        <f t="shared" si="0"/>
        <v>7</v>
      </c>
      <c r="C18" s="150" t="s">
        <v>0</v>
      </c>
      <c r="D18" s="139" t="s">
        <v>193</v>
      </c>
      <c r="E18" s="150"/>
      <c r="H18" s="141">
        <f>SUM(($H$13)+31)</f>
        <v>40978</v>
      </c>
      <c r="I18" s="150" t="s">
        <v>47</v>
      </c>
    </row>
    <row r="19" spans="2:9" ht="15">
      <c r="B19" s="151">
        <f t="shared" si="0"/>
        <v>8</v>
      </c>
      <c r="C19" s="150" t="s">
        <v>0</v>
      </c>
      <c r="D19" s="139" t="s">
        <v>194</v>
      </c>
      <c r="E19" s="150"/>
      <c r="H19" s="141">
        <f>SUM(($H$13)+35)</f>
        <v>40982</v>
      </c>
      <c r="I19" s="150" t="s">
        <v>48</v>
      </c>
    </row>
    <row r="20" spans="2:9" ht="15">
      <c r="B20" s="151">
        <f t="shared" si="0"/>
        <v>9</v>
      </c>
      <c r="C20" s="136" t="s">
        <v>195</v>
      </c>
      <c r="D20" s="150"/>
      <c r="E20" s="156"/>
      <c r="H20" s="141">
        <f>SUM(($H$13)+38)</f>
        <v>40985</v>
      </c>
      <c r="I20" s="150" t="s">
        <v>49</v>
      </c>
    </row>
    <row r="21" spans="2:9" ht="16.5" customHeight="1">
      <c r="B21" s="151">
        <f t="shared" si="0"/>
        <v>10</v>
      </c>
      <c r="C21" s="150" t="s">
        <v>0</v>
      </c>
      <c r="D21" s="139" t="s">
        <v>196</v>
      </c>
      <c r="E21" s="150"/>
      <c r="H21" s="141">
        <f>SUM(($H$13)+41)</f>
        <v>40988</v>
      </c>
      <c r="I21" s="150" t="s">
        <v>50</v>
      </c>
    </row>
    <row r="22" spans="2:9" ht="15">
      <c r="B22" s="151">
        <f t="shared" si="0"/>
        <v>11</v>
      </c>
      <c r="C22" s="136" t="s">
        <v>197</v>
      </c>
      <c r="D22" s="150"/>
      <c r="E22" s="150"/>
      <c r="H22" s="141">
        <f>SUM(($H$13)+42)</f>
        <v>40989</v>
      </c>
      <c r="I22" s="150" t="s">
        <v>51</v>
      </c>
    </row>
    <row r="23" spans="2:9" ht="15">
      <c r="B23" s="151">
        <f t="shared" si="0"/>
        <v>12</v>
      </c>
      <c r="C23" s="150" t="s">
        <v>0</v>
      </c>
      <c r="D23" s="139" t="s">
        <v>198</v>
      </c>
      <c r="E23" s="150"/>
      <c r="H23" s="141">
        <f>SUM(($H$13)+45)</f>
        <v>40992</v>
      </c>
      <c r="I23" s="150" t="s">
        <v>52</v>
      </c>
    </row>
    <row r="24" spans="2:9" ht="16.5" customHeight="1">
      <c r="B24" s="151">
        <f t="shared" si="0"/>
        <v>13</v>
      </c>
      <c r="C24" s="136" t="s">
        <v>199</v>
      </c>
      <c r="D24" s="156"/>
      <c r="E24" s="150"/>
      <c r="H24" s="141">
        <f>SUM(($H$13)+45)</f>
        <v>40992</v>
      </c>
      <c r="I24" s="150" t="s">
        <v>52</v>
      </c>
    </row>
    <row r="25" spans="2:9" ht="15">
      <c r="B25" s="151">
        <f t="shared" si="0"/>
        <v>14</v>
      </c>
      <c r="C25" s="136" t="s">
        <v>200</v>
      </c>
      <c r="D25" s="150"/>
      <c r="E25" s="150"/>
      <c r="H25" s="141">
        <f>SUM(($H$13)+48)</f>
        <v>40995</v>
      </c>
      <c r="I25" s="150" t="s">
        <v>53</v>
      </c>
    </row>
    <row r="26" spans="2:9" ht="15">
      <c r="B26" s="151">
        <f t="shared" si="0"/>
        <v>15</v>
      </c>
      <c r="C26" s="136" t="s">
        <v>57</v>
      </c>
      <c r="D26" s="150"/>
      <c r="E26" s="150"/>
      <c r="H26" s="141">
        <f>SUM(($H$13)+51)</f>
        <v>40998</v>
      </c>
      <c r="I26" s="150" t="s">
        <v>54</v>
      </c>
    </row>
    <row r="27" spans="2:10" ht="16.5" customHeight="1">
      <c r="B27" s="151">
        <f t="shared" si="0"/>
        <v>16</v>
      </c>
      <c r="C27" s="136" t="s">
        <v>201</v>
      </c>
      <c r="D27" s="150"/>
      <c r="E27" s="150"/>
      <c r="G27" s="80"/>
      <c r="H27" s="142">
        <f>(H3)</f>
        <v>41030</v>
      </c>
      <c r="I27" s="136" t="s">
        <v>202</v>
      </c>
      <c r="J27" s="140">
        <f>DAYS360(H13,H27)</f>
        <v>83</v>
      </c>
    </row>
    <row r="28" spans="2:9" ht="4.5" customHeight="1">
      <c r="B28" s="150"/>
      <c r="C28" s="150"/>
      <c r="D28" s="150"/>
      <c r="E28" s="150"/>
      <c r="H28" s="88"/>
      <c r="I28" s="150"/>
    </row>
    <row r="29" spans="2:9" ht="6" customHeight="1">
      <c r="B29" s="150"/>
      <c r="C29" s="150"/>
      <c r="D29" s="150"/>
      <c r="E29" s="150"/>
      <c r="I29" s="150"/>
    </row>
    <row r="30" spans="1:5" ht="18">
      <c r="A30" s="157" t="s">
        <v>58</v>
      </c>
      <c r="B30" s="150"/>
      <c r="C30" s="150"/>
      <c r="D30" s="150"/>
      <c r="E30" s="150"/>
    </row>
    <row r="32" ht="15">
      <c r="C32" s="136" t="s">
        <v>37</v>
      </c>
    </row>
    <row r="33" spans="2:5" ht="15">
      <c r="B33" s="150"/>
      <c r="C33" s="150" t="s">
        <v>0</v>
      </c>
      <c r="E33" s="136" t="s">
        <v>38</v>
      </c>
    </row>
    <row r="34" spans="2:8" ht="16.5" thickBot="1">
      <c r="B34" s="151">
        <v>1</v>
      </c>
      <c r="C34" s="136" t="s">
        <v>59</v>
      </c>
      <c r="D34" s="121"/>
      <c r="E34" s="121"/>
      <c r="F34" s="121"/>
      <c r="G34" s="121"/>
      <c r="H34" s="143">
        <f>('[1]Data Consolidat'!$B$51)</f>
        <v>40947</v>
      </c>
    </row>
    <row r="35" spans="2:8" ht="15.75">
      <c r="B35" s="153"/>
      <c r="C35" s="159" t="s">
        <v>40</v>
      </c>
      <c r="D35" s="146" t="s">
        <v>41</v>
      </c>
      <c r="E35" s="124"/>
      <c r="F35" s="124"/>
      <c r="G35" s="147">
        <f>SUM((H56)-109)</f>
        <v>40921</v>
      </c>
      <c r="H35" s="123"/>
    </row>
    <row r="36" spans="2:8" ht="16.5" thickBot="1">
      <c r="B36" s="122"/>
      <c r="C36" s="148"/>
      <c r="D36" s="146" t="s">
        <v>203</v>
      </c>
      <c r="E36" s="121"/>
      <c r="F36" s="121"/>
      <c r="G36" s="149">
        <f>(H3)</f>
        <v>41030</v>
      </c>
      <c r="H36" s="123"/>
    </row>
    <row r="37" spans="3:7" ht="15">
      <c r="C37" s="124"/>
      <c r="D37" s="124"/>
      <c r="E37" s="124"/>
      <c r="F37" s="124"/>
      <c r="G37" s="124"/>
    </row>
    <row r="39" spans="2:10" ht="15">
      <c r="B39" s="151">
        <f>SUM(B34)+1</f>
        <v>2</v>
      </c>
      <c r="C39" s="136" t="s">
        <v>42</v>
      </c>
      <c r="D39" s="150"/>
      <c r="E39" s="150"/>
      <c r="F39" s="150"/>
      <c r="H39" s="141">
        <f>IF(H34&lt;J39,H34,J39)</f>
        <v>40921</v>
      </c>
      <c r="I39" s="136" t="s">
        <v>43</v>
      </c>
      <c r="J39" s="125">
        <f>SUM((H56)-109)</f>
        <v>40921</v>
      </c>
    </row>
    <row r="40" spans="2:9" ht="15">
      <c r="B40" s="151">
        <f aca="true" t="shared" si="1" ref="B40:B56">SUM(B39)+1</f>
        <v>3</v>
      </c>
      <c r="C40" s="136" t="s">
        <v>204</v>
      </c>
      <c r="D40" s="150"/>
      <c r="E40" s="150"/>
      <c r="F40" s="150"/>
      <c r="H40" s="141">
        <f>SUM((H39)+12)</f>
        <v>40933</v>
      </c>
      <c r="I40" s="136" t="s">
        <v>44</v>
      </c>
    </row>
    <row r="41" spans="2:9" ht="15">
      <c r="B41" s="151">
        <f t="shared" si="1"/>
        <v>4</v>
      </c>
      <c r="C41" s="136" t="s">
        <v>191</v>
      </c>
      <c r="D41" s="150"/>
      <c r="E41" s="150"/>
      <c r="F41" s="150"/>
      <c r="H41" s="141" t="str">
        <f>IF('[1]Rent Schedule'!M62&lt;10%,"N/A",'[1]Data Consolidat'!B52)</f>
        <v>N/A</v>
      </c>
      <c r="I41" s="136" t="s">
        <v>55</v>
      </c>
    </row>
    <row r="42" spans="2:9" ht="15">
      <c r="B42" s="151">
        <f t="shared" si="1"/>
        <v>5</v>
      </c>
      <c r="C42" s="136" t="s">
        <v>192</v>
      </c>
      <c r="D42" s="150"/>
      <c r="E42" s="150"/>
      <c r="F42" s="150"/>
      <c r="H42" s="141">
        <f>SUM((H39)+16)</f>
        <v>40937</v>
      </c>
      <c r="I42" s="136" t="s">
        <v>45</v>
      </c>
    </row>
    <row r="43" spans="2:10" ht="15">
      <c r="B43" s="151">
        <f t="shared" si="1"/>
        <v>6</v>
      </c>
      <c r="C43" s="136" t="s">
        <v>56</v>
      </c>
      <c r="D43" s="150"/>
      <c r="E43" s="150"/>
      <c r="F43" s="150"/>
      <c r="H43" s="141">
        <f>IF(H39+29&lt;J43,H39+29,J43)</f>
        <v>40950</v>
      </c>
      <c r="I43" s="136" t="s">
        <v>46</v>
      </c>
      <c r="J43" s="125">
        <f>SUM((H56)-79)</f>
        <v>40951</v>
      </c>
    </row>
    <row r="44" spans="2:9" ht="15">
      <c r="B44" s="151">
        <f t="shared" si="1"/>
        <v>7</v>
      </c>
      <c r="C44" s="150" t="s">
        <v>1</v>
      </c>
      <c r="D44" s="139" t="s">
        <v>193</v>
      </c>
      <c r="E44" s="150"/>
      <c r="F44" s="150"/>
      <c r="H44" s="141">
        <f>SUM(($H$39)+31)</f>
        <v>40952</v>
      </c>
      <c r="I44" s="150" t="s">
        <v>47</v>
      </c>
    </row>
    <row r="45" spans="2:9" ht="15">
      <c r="B45" s="151">
        <f t="shared" si="1"/>
        <v>8</v>
      </c>
      <c r="C45" s="150" t="s">
        <v>1</v>
      </c>
      <c r="D45" s="139" t="s">
        <v>194</v>
      </c>
      <c r="E45" s="150"/>
      <c r="F45" s="150"/>
      <c r="H45" s="141">
        <f>SUM(($H$39)+35)</f>
        <v>40956</v>
      </c>
      <c r="I45" s="150" t="s">
        <v>48</v>
      </c>
    </row>
    <row r="46" spans="2:10" s="75" customFormat="1" ht="15.75">
      <c r="B46" s="151">
        <f t="shared" si="1"/>
        <v>9</v>
      </c>
      <c r="C46" s="136" t="s">
        <v>195</v>
      </c>
      <c r="D46" s="150"/>
      <c r="E46" s="156"/>
      <c r="F46" s="150"/>
      <c r="G46" s="74"/>
      <c r="H46" s="141">
        <f>SUM(($H$39)+38)</f>
        <v>40959</v>
      </c>
      <c r="I46" s="150" t="s">
        <v>49</v>
      </c>
      <c r="J46" s="74"/>
    </row>
    <row r="47" spans="2:9" ht="15">
      <c r="B47" s="151">
        <f t="shared" si="1"/>
        <v>10</v>
      </c>
      <c r="C47" s="150" t="s">
        <v>0</v>
      </c>
      <c r="D47" s="139" t="s">
        <v>196</v>
      </c>
      <c r="E47" s="150"/>
      <c r="F47" s="150"/>
      <c r="H47" s="141">
        <f>SUM(($H$39)+41)</f>
        <v>40962</v>
      </c>
      <c r="I47" s="150" t="s">
        <v>50</v>
      </c>
    </row>
    <row r="48" spans="2:9" ht="15">
      <c r="B48" s="151">
        <f t="shared" si="1"/>
        <v>11</v>
      </c>
      <c r="C48" s="136" t="s">
        <v>197</v>
      </c>
      <c r="D48" s="156"/>
      <c r="E48" s="150"/>
      <c r="F48" s="150"/>
      <c r="H48" s="141">
        <f>SUM(($H$39)+42)</f>
        <v>40963</v>
      </c>
      <c r="I48" s="150" t="s">
        <v>51</v>
      </c>
    </row>
    <row r="49" spans="2:9" ht="15">
      <c r="B49" s="151">
        <f t="shared" si="1"/>
        <v>12</v>
      </c>
      <c r="C49" s="150" t="s">
        <v>0</v>
      </c>
      <c r="D49" s="139" t="s">
        <v>198</v>
      </c>
      <c r="E49" s="150"/>
      <c r="F49" s="150"/>
      <c r="H49" s="141">
        <f>SUM(($H$39)+45)</f>
        <v>40966</v>
      </c>
      <c r="I49" s="150" t="s">
        <v>52</v>
      </c>
    </row>
    <row r="50" spans="2:9" ht="15">
      <c r="B50" s="151">
        <f t="shared" si="1"/>
        <v>13</v>
      </c>
      <c r="C50" s="136" t="s">
        <v>199</v>
      </c>
      <c r="D50" s="150"/>
      <c r="E50" s="150"/>
      <c r="F50" s="150"/>
      <c r="H50" s="141">
        <f>SUM(($H$39)+45)</f>
        <v>40966</v>
      </c>
      <c r="I50" s="150" t="s">
        <v>52</v>
      </c>
    </row>
    <row r="51" spans="2:9" ht="15">
      <c r="B51" s="151">
        <f t="shared" si="1"/>
        <v>14</v>
      </c>
      <c r="C51" s="136" t="s">
        <v>205</v>
      </c>
      <c r="D51" s="150"/>
      <c r="E51" s="150"/>
      <c r="F51" s="150"/>
      <c r="H51" s="141">
        <f>SUM(($H$39)+49)</f>
        <v>40970</v>
      </c>
      <c r="I51" s="150" t="s">
        <v>62</v>
      </c>
    </row>
    <row r="52" spans="2:9" ht="15">
      <c r="B52" s="151">
        <f t="shared" si="1"/>
        <v>15</v>
      </c>
      <c r="C52" s="136" t="s">
        <v>60</v>
      </c>
      <c r="D52" s="150"/>
      <c r="E52" s="150"/>
      <c r="F52" s="150"/>
      <c r="H52" s="145"/>
      <c r="I52" s="136" t="s">
        <v>61</v>
      </c>
    </row>
    <row r="53" spans="2:9" ht="15">
      <c r="B53" s="151">
        <f t="shared" si="1"/>
        <v>16</v>
      </c>
      <c r="C53" s="150" t="s">
        <v>64</v>
      </c>
      <c r="D53" s="150"/>
      <c r="E53" s="150"/>
      <c r="F53" s="150"/>
      <c r="H53" s="145"/>
      <c r="I53" s="136" t="s">
        <v>61</v>
      </c>
    </row>
    <row r="54" spans="2:9" ht="15">
      <c r="B54" s="151">
        <f t="shared" si="1"/>
        <v>17</v>
      </c>
      <c r="C54" s="150" t="s">
        <v>206</v>
      </c>
      <c r="D54" s="150"/>
      <c r="E54" s="150"/>
      <c r="F54" s="150"/>
      <c r="H54" s="141">
        <f>SUM(($H$39)+74)</f>
        <v>40995</v>
      </c>
      <c r="I54" s="150" t="s">
        <v>63</v>
      </c>
    </row>
    <row r="55" spans="2:9" ht="15">
      <c r="B55" s="151">
        <f t="shared" si="1"/>
        <v>18</v>
      </c>
      <c r="C55" s="150" t="s">
        <v>57</v>
      </c>
      <c r="D55" s="150"/>
      <c r="E55" s="150"/>
      <c r="F55" s="150"/>
      <c r="H55" s="141">
        <f>SUM(($H$39)+78)</f>
        <v>40999</v>
      </c>
      <c r="I55" s="150" t="s">
        <v>208</v>
      </c>
    </row>
    <row r="56" spans="2:10" ht="15">
      <c r="B56" s="151">
        <f t="shared" si="1"/>
        <v>19</v>
      </c>
      <c r="C56" s="136" t="s">
        <v>207</v>
      </c>
      <c r="D56" s="150"/>
      <c r="E56" s="150"/>
      <c r="F56" s="150"/>
      <c r="G56" s="80"/>
      <c r="H56" s="142">
        <f>(H3)</f>
        <v>41030</v>
      </c>
      <c r="I56" s="221" t="s">
        <v>202</v>
      </c>
      <c r="J56" s="140">
        <f>DAYS360(H39,H56)</f>
        <v>108</v>
      </c>
    </row>
    <row r="57" spans="2:6" ht="15">
      <c r="B57" s="150"/>
      <c r="C57" s="150"/>
      <c r="D57" s="150"/>
      <c r="E57" s="150"/>
      <c r="F57" s="150"/>
    </row>
    <row r="60" ht="15">
      <c r="H60" s="126"/>
    </row>
    <row r="61" ht="15">
      <c r="H61" s="126"/>
    </row>
  </sheetData>
  <sheetProtection/>
  <printOptions horizontalCentered="1" verticalCentered="1"/>
  <pageMargins left="0.12" right="0.12" top="0.17" bottom="0.32" header="0.24" footer="0.16"/>
  <pageSetup fitToHeight="1" fitToWidth="1" horizontalDpi="300" verticalDpi="300" orientation="portrait" scale="73" r:id="rId3"/>
  <headerFooter alignWithMargins="0">
    <oddFooter>&amp;R&amp;"Arial,Bold"&amp;8&amp;F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tabSelected="1" view="pageBreakPreview" zoomScale="75" zoomScaleNormal="81" zoomScaleSheetLayoutView="75" zoomScalePageLayoutView="0" workbookViewId="0" topLeftCell="E1">
      <selection activeCell="H17" sqref="H17"/>
    </sheetView>
  </sheetViews>
  <sheetFormatPr defaultColWidth="9.77734375" defaultRowHeight="15"/>
  <cols>
    <col min="1" max="1" width="0.88671875" style="9" customWidth="1"/>
    <col min="2" max="2" width="8.21484375" style="9" customWidth="1"/>
    <col min="3" max="3" width="13.5546875" style="9" customWidth="1"/>
    <col min="4" max="4" width="11.99609375" style="9" customWidth="1"/>
    <col min="5" max="5" width="15.77734375" style="9" customWidth="1"/>
    <col min="6" max="6" width="24.99609375" style="9" customWidth="1"/>
    <col min="7" max="7" width="19.5546875" style="9" customWidth="1"/>
    <col min="8" max="8" width="24.6640625" style="9" customWidth="1"/>
    <col min="9" max="9" width="10.88671875" style="9" customWidth="1"/>
    <col min="10" max="10" width="11.10546875" style="9" customWidth="1"/>
    <col min="11" max="11" width="13.10546875" style="9" customWidth="1"/>
    <col min="12" max="12" width="15.21484375" style="9" customWidth="1"/>
    <col min="13" max="13" width="15.77734375" style="9" customWidth="1"/>
    <col min="14" max="14" width="12.77734375" style="9" customWidth="1"/>
    <col min="15" max="15" width="14.3359375" style="9" customWidth="1"/>
    <col min="16" max="16" width="9.77734375" style="9" customWidth="1"/>
    <col min="17" max="16384" width="9.77734375" style="9" customWidth="1"/>
  </cols>
  <sheetData>
    <row r="1" spans="1:15" ht="23.25">
      <c r="A1" s="355" t="s">
        <v>209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ht="21.75" customHeight="1"/>
    <row r="3" spans="3:10" ht="18">
      <c r="C3" s="357" t="s">
        <v>100</v>
      </c>
      <c r="D3" s="357"/>
      <c r="E3" s="357"/>
      <c r="F3" s="11"/>
      <c r="G3" s="10"/>
      <c r="H3" s="10"/>
      <c r="J3" s="11"/>
    </row>
    <row r="4" ht="15.75" customHeight="1"/>
    <row r="5" spans="2:9" ht="15.75">
      <c r="B5" s="144" t="s">
        <v>65</v>
      </c>
      <c r="C5" s="129" t="s">
        <v>99</v>
      </c>
      <c r="D5" s="136" t="s">
        <v>287</v>
      </c>
      <c r="E5" s="74"/>
      <c r="F5" s="74"/>
      <c r="G5" s="74"/>
      <c r="H5" s="74"/>
      <c r="I5" s="74"/>
    </row>
    <row r="6" spans="2:9" ht="18">
      <c r="B6" s="136" t="s">
        <v>66</v>
      </c>
      <c r="C6" s="74"/>
      <c r="D6" s="74"/>
      <c r="E6" s="74"/>
      <c r="F6" s="74"/>
      <c r="G6" s="74"/>
      <c r="H6" s="341" t="s">
        <v>99</v>
      </c>
      <c r="I6" s="74"/>
    </row>
    <row r="7" spans="2:8" ht="4.5" customHeight="1">
      <c r="B7" s="69"/>
      <c r="C7" s="69"/>
      <c r="D7" s="69"/>
      <c r="E7" s="69"/>
      <c r="F7" s="69"/>
      <c r="G7" s="69"/>
      <c r="H7" s="69"/>
    </row>
    <row r="8" spans="2:8" ht="18">
      <c r="B8" s="164" t="s">
        <v>210</v>
      </c>
      <c r="C8" s="69"/>
      <c r="D8" s="69"/>
      <c r="E8" s="69"/>
      <c r="F8" s="69"/>
      <c r="G8" s="69"/>
      <c r="H8" s="69"/>
    </row>
    <row r="9" spans="2:10" ht="18">
      <c r="B9" s="164" t="s">
        <v>211</v>
      </c>
      <c r="C9" s="69"/>
      <c r="D9" s="167" t="s">
        <v>99</v>
      </c>
      <c r="E9" s="70"/>
      <c r="F9" s="69"/>
      <c r="G9" s="69"/>
      <c r="H9" s="69"/>
      <c r="J9" s="13"/>
    </row>
    <row r="10" spans="2:8" ht="6.75" customHeight="1">
      <c r="B10" s="69"/>
      <c r="C10" s="69"/>
      <c r="D10" s="69"/>
      <c r="E10" s="69"/>
      <c r="F10" s="69"/>
      <c r="G10" s="69"/>
      <c r="H10" s="69"/>
    </row>
    <row r="11" spans="2:8" ht="18">
      <c r="B11" s="168" t="s">
        <v>212</v>
      </c>
      <c r="C11" s="69"/>
      <c r="D11" s="69"/>
      <c r="E11" s="69"/>
      <c r="F11" s="69"/>
      <c r="G11" s="69"/>
      <c r="H11" s="69"/>
    </row>
    <row r="12" spans="2:8" ht="18">
      <c r="B12" s="168" t="s">
        <v>236</v>
      </c>
      <c r="C12" s="69"/>
      <c r="D12" s="69"/>
      <c r="E12" s="69"/>
      <c r="F12" s="69"/>
      <c r="G12" s="69"/>
      <c r="H12" s="69"/>
    </row>
    <row r="13" spans="2:10" ht="18">
      <c r="B13" s="69"/>
      <c r="C13" s="69"/>
      <c r="D13" s="69"/>
      <c r="E13" s="136" t="s">
        <v>67</v>
      </c>
      <c r="F13" s="360" t="s">
        <v>99</v>
      </c>
      <c r="G13" s="359"/>
      <c r="H13" s="343"/>
      <c r="J13" s="12"/>
    </row>
    <row r="14" spans="2:10" ht="18">
      <c r="B14" s="69"/>
      <c r="C14" s="69"/>
      <c r="D14" s="69"/>
      <c r="E14" s="136" t="s">
        <v>68</v>
      </c>
      <c r="F14" s="358" t="s">
        <v>99</v>
      </c>
      <c r="G14" s="359"/>
      <c r="H14" s="343"/>
      <c r="J14" s="14"/>
    </row>
    <row r="15" spans="2:10" ht="18">
      <c r="B15" s="69"/>
      <c r="C15" s="69"/>
      <c r="D15" s="69"/>
      <c r="E15" s="136" t="s">
        <v>69</v>
      </c>
      <c r="F15" s="361" t="s">
        <v>99</v>
      </c>
      <c r="G15" s="361"/>
      <c r="H15" s="361"/>
      <c r="I15" s="11"/>
      <c r="J15" s="11"/>
    </row>
    <row r="16" spans="2:8" ht="6" customHeight="1">
      <c r="B16" s="69"/>
      <c r="C16" s="69"/>
      <c r="D16" s="69"/>
      <c r="E16" s="69"/>
      <c r="F16" s="69"/>
      <c r="G16" s="69"/>
      <c r="H16" s="69"/>
    </row>
    <row r="17" spans="2:8" s="73" customFormat="1" ht="18.75" customHeight="1">
      <c r="B17" s="72"/>
      <c r="C17" s="169" t="s">
        <v>213</v>
      </c>
      <c r="D17" s="72"/>
      <c r="E17" s="72"/>
      <c r="F17" s="72"/>
      <c r="G17" s="72"/>
      <c r="H17" s="72"/>
    </row>
    <row r="18" ht="7.5" customHeight="1"/>
    <row r="19" spans="2:15" ht="18" customHeight="1">
      <c r="B19" s="170" t="str">
        <f>('[1]Data Consolidat'!A80)</f>
        <v>1.)</v>
      </c>
      <c r="C19" s="362">
        <f>'[1]Data Consolidat'!B80</f>
      </c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</row>
    <row r="20" spans="2:15" ht="18" customHeight="1">
      <c r="B20" s="166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2:15" ht="18" customHeight="1">
      <c r="B21" s="166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2:15" ht="16.5" customHeight="1">
      <c r="B22" s="170" t="str">
        <f>('[1]Data Consolidat'!A84)</f>
        <v>2.)</v>
      </c>
      <c r="C22" s="362">
        <f>'[1]Data Consolidat'!B84</f>
      </c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2:15" ht="16.5" customHeight="1">
      <c r="B23" s="166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2:15" ht="16.5" customHeight="1">
      <c r="B24" s="166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</row>
    <row r="25" spans="2:15" ht="15" customHeight="1">
      <c r="B25" s="170" t="str">
        <f>('[1]Data Consolidat'!A88)</f>
        <v>3.)</v>
      </c>
      <c r="C25" s="362">
        <f>'[1]Data Consolidat'!B88</f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2:15" ht="15" customHeight="1">
      <c r="B26" s="166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2:15" ht="15" customHeight="1">
      <c r="B27" s="166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2:15" ht="15" customHeight="1">
      <c r="B28" s="166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2:15" ht="18" customHeight="1">
      <c r="B29" s="170" t="str">
        <f>('[1]Data Consolidat'!A92)</f>
        <v>4.)</v>
      </c>
      <c r="C29" s="362">
        <f>'[1]Data Consolidat'!B92</f>
      </c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2:15" ht="18" customHeight="1">
      <c r="B30" s="166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2:15" ht="18" customHeight="1">
      <c r="B31" s="166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2:15" ht="18" customHeight="1">
      <c r="B32" s="166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2:15" ht="16.5" customHeight="1">
      <c r="B33" s="170" t="str">
        <f>('[1]Data Consolidat'!A96)</f>
        <v>5.)</v>
      </c>
      <c r="C33" s="362">
        <f>'[1]Data Consolidat'!B96</f>
      </c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</row>
    <row r="34" spans="2:15" ht="16.5" customHeight="1">
      <c r="B34" s="166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2:15" ht="16.5" customHeight="1">
      <c r="B35" s="166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2:15" ht="14.25" customHeight="1">
      <c r="B36" s="166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</row>
    <row r="37" ht="5.25" customHeight="1"/>
    <row r="38" spans="3:4" ht="19.5" customHeight="1">
      <c r="C38" s="168" t="s">
        <v>214</v>
      </c>
      <c r="D38" s="11"/>
    </row>
    <row r="39" spans="9:13" ht="21" customHeight="1">
      <c r="I39" s="15"/>
      <c r="L39" s="16"/>
      <c r="M39" s="16"/>
    </row>
    <row r="40" spans="2:15" ht="15" customHeight="1">
      <c r="B40" s="325"/>
      <c r="C40" s="352" t="s">
        <v>215</v>
      </c>
      <c r="D40" s="353"/>
      <c r="E40" s="354"/>
      <c r="F40" s="349" t="s">
        <v>76</v>
      </c>
      <c r="G40" s="350"/>
      <c r="H40" s="351"/>
      <c r="I40" s="349" t="s">
        <v>218</v>
      </c>
      <c r="J40" s="350"/>
      <c r="K40" s="351"/>
      <c r="L40" s="326" t="s">
        <v>220</v>
      </c>
      <c r="M40" s="335" t="s">
        <v>221</v>
      </c>
      <c r="N40" s="326" t="s">
        <v>77</v>
      </c>
      <c r="O40" s="326" t="s">
        <v>77</v>
      </c>
    </row>
    <row r="41" spans="2:15" ht="15" customHeight="1">
      <c r="B41" s="327" t="s">
        <v>70</v>
      </c>
      <c r="C41" s="338" t="s">
        <v>216</v>
      </c>
      <c r="D41" s="329" t="s">
        <v>77</v>
      </c>
      <c r="E41" s="328" t="s">
        <v>355</v>
      </c>
      <c r="F41" s="333" t="s">
        <v>179</v>
      </c>
      <c r="G41" s="329" t="s">
        <v>77</v>
      </c>
      <c r="H41" s="328" t="s">
        <v>355</v>
      </c>
      <c r="I41" s="338" t="s">
        <v>216</v>
      </c>
      <c r="J41" s="329" t="s">
        <v>77</v>
      </c>
      <c r="K41" s="328" t="s">
        <v>355</v>
      </c>
      <c r="L41" s="333" t="s">
        <v>181</v>
      </c>
      <c r="M41" s="336" t="s">
        <v>181</v>
      </c>
      <c r="N41" s="333" t="s">
        <v>185</v>
      </c>
      <c r="O41" s="333" t="s">
        <v>185</v>
      </c>
    </row>
    <row r="42" spans="2:16" ht="15" customHeight="1">
      <c r="B42" s="330" t="s">
        <v>71</v>
      </c>
      <c r="C42" s="339" t="s">
        <v>217</v>
      </c>
      <c r="D42" s="331" t="e">
        <f>#REF!</f>
        <v>#REF!</v>
      </c>
      <c r="E42" s="328" t="s">
        <v>183</v>
      </c>
      <c r="F42" s="339" t="s">
        <v>72</v>
      </c>
      <c r="G42" s="332" t="e">
        <f>#REF!</f>
        <v>#REF!</v>
      </c>
      <c r="H42" s="328" t="s">
        <v>183</v>
      </c>
      <c r="I42" s="339" t="s">
        <v>219</v>
      </c>
      <c r="J42" s="332" t="e">
        <f>#REF!</f>
        <v>#REF!</v>
      </c>
      <c r="K42" s="328" t="s">
        <v>183</v>
      </c>
      <c r="L42" s="334" t="s">
        <v>182</v>
      </c>
      <c r="M42" s="337" t="s">
        <v>182</v>
      </c>
      <c r="N42" s="342" t="s">
        <v>222</v>
      </c>
      <c r="O42" s="337" t="s">
        <v>223</v>
      </c>
      <c r="P42" s="24"/>
    </row>
    <row r="43" spans="2:15" ht="6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2:15" ht="15" customHeight="1">
      <c r="B44" s="162" t="str">
        <f>'[1]Rent Schedule'!F24</f>
        <v>-BR</v>
      </c>
      <c r="C44" s="26" t="str">
        <f>IF('[1]Rent Schedule'!H24=0," ",'[1]Rent Schedule'!H24)</f>
        <v> </v>
      </c>
      <c r="D44" s="27" t="str">
        <f>IF('[1]Rent Schedule'!H24=0," ",IF($D$42="13A RENT",'[1]Data Consolidat'!AM36,'[1]Data Consolidat'!AL54))</f>
        <v> </v>
      </c>
      <c r="E44" s="28" t="str">
        <f>IF('[1]Rent Schedule'!H24=0," ",IF('[1]Rent Schedule'!I24=0,0,'[1]Rent Schedule'!I24))</f>
        <v> </v>
      </c>
      <c r="F44" s="28" t="str">
        <f aca="true" t="shared" si="0" ref="F44:F51">IF(C44=" "," ",I44-C44)</f>
        <v> </v>
      </c>
      <c r="G44" s="28" t="str">
        <f>IF('[1]Rent Schedule'!H24=0," ",IF(D44=0," ",J44-D44))</f>
        <v> </v>
      </c>
      <c r="H44" s="28" t="str">
        <f>IF('[1]Rent Schedule'!H24=0," ",IF(E44=0,0,K44-E44))</f>
        <v> </v>
      </c>
      <c r="I44" s="28" t="str">
        <f>IF('[1]Rent Schedule'!J24=0," ",'[1]Rent Schedule'!J24)</f>
        <v> </v>
      </c>
      <c r="J44" s="28" t="str">
        <f>IF($P$42=1,O44,N44)</f>
        <v> </v>
      </c>
      <c r="K44" s="28" t="str">
        <f>IF('[1]Rent Schedule'!H24=0," ",IF('[1]Rent Schedule'!K24=0,0,'[1]Rent Schedule'!K24))</f>
        <v> </v>
      </c>
      <c r="L44" s="29" t="str">
        <f>IF('[1]Rent Schedule'!L24=0," ",'[1]Rent Schedule'!L24)</f>
        <v> </v>
      </c>
      <c r="M44" s="30" t="str">
        <f>IF('[1]Rent Schedule'!H24=0," ",IF('[1]Rent Schedule'!M24="N/A","N/A ",'[1]Rent Schedule'!M24))</f>
        <v> </v>
      </c>
      <c r="N44" s="31" t="str">
        <f>IF('[1]Data Consolidat'!$AK$54=0," ",'[1]Data Consolidat'!$AK$54)</f>
        <v> </v>
      </c>
      <c r="O44" s="31" t="str">
        <f>IF('[1]Data Consolidat'!AN36=0," ",'[1]Data Consolidat'!AN36)</f>
        <v> </v>
      </c>
    </row>
    <row r="45" spans="2:15" ht="15" customHeight="1">
      <c r="B45" s="162" t="str">
        <f>'[1]Rent Schedule'!F25</f>
        <v>-BR</v>
      </c>
      <c r="C45" s="26" t="str">
        <f>IF('[1]Rent Schedule'!H25=0," ",'[1]Rent Schedule'!H25)</f>
        <v> </v>
      </c>
      <c r="D45" s="27" t="str">
        <f>IF('[1]Rent Schedule'!H25=0," ",IF($D$42="13A RENT",'[1]Data Consolidat'!AM37,'[1]Data Consolidat'!AL55))</f>
        <v> </v>
      </c>
      <c r="E45" s="28" t="str">
        <f>IF('[1]Rent Schedule'!H25=0," ",IF('[1]Rent Schedule'!I25=0,0,'[1]Rent Schedule'!I25))</f>
        <v> </v>
      </c>
      <c r="F45" s="28" t="str">
        <f t="shared" si="0"/>
        <v> </v>
      </c>
      <c r="G45" s="28" t="str">
        <f>IF('[1]Rent Schedule'!H25=0," ",IF(D45=0," ",J45-D45))</f>
        <v> </v>
      </c>
      <c r="H45" s="28" t="str">
        <f>IF('[1]Rent Schedule'!H25=0," ",IF(E45=0,0,K45-E45))</f>
        <v> </v>
      </c>
      <c r="I45" s="28" t="str">
        <f>IF('[1]Rent Schedule'!J25=0," ",'[1]Rent Schedule'!J25)</f>
        <v> </v>
      </c>
      <c r="J45" s="28" t="str">
        <f aca="true" t="shared" si="1" ref="J45:J51">IF($P$42=1,O45,N45)</f>
        <v> </v>
      </c>
      <c r="K45" s="28" t="str">
        <f>IF('[1]Rent Schedule'!H25=0," ",IF('[1]Rent Schedule'!K25=0,0,'[1]Rent Schedule'!K25))</f>
        <v> </v>
      </c>
      <c r="L45" s="29" t="str">
        <f>IF('[1]Rent Schedule'!L25=0," ",'[1]Rent Schedule'!L25)</f>
        <v> </v>
      </c>
      <c r="M45" s="30" t="str">
        <f>IF('[1]Rent Schedule'!H25=0," ",IF('[1]Rent Schedule'!M25="N/A","N/A ",'[1]Rent Schedule'!M25))</f>
        <v> </v>
      </c>
      <c r="N45" s="31" t="str">
        <f>IF('[1]Data Consolidat'!$AK$55=0," ",'[1]Data Consolidat'!$AK$55)</f>
        <v> </v>
      </c>
      <c r="O45" s="31" t="str">
        <f>IF('[1]Data Consolidat'!AN37=0," ",'[1]Data Consolidat'!AN37)</f>
        <v> </v>
      </c>
    </row>
    <row r="46" spans="2:15" ht="15" customHeight="1">
      <c r="B46" s="162" t="str">
        <f>'[1]Rent Schedule'!F26</f>
        <v>-BR</v>
      </c>
      <c r="C46" s="26" t="str">
        <f>IF('[1]Rent Schedule'!H26=0," ",'[1]Rent Schedule'!H26)</f>
        <v> </v>
      </c>
      <c r="D46" s="27"/>
      <c r="E46" s="28" t="str">
        <f>IF('[1]Rent Schedule'!H26=0," ",IF('[1]Rent Schedule'!I26=0,0,'[1]Rent Schedule'!I26))</f>
        <v> </v>
      </c>
      <c r="F46" s="28" t="str">
        <f t="shared" si="0"/>
        <v> </v>
      </c>
      <c r="G46" s="28" t="str">
        <f>IF('[1]Rent Schedule'!H26=0," ",IF(D46=0," ",J46-D46))</f>
        <v> </v>
      </c>
      <c r="H46" s="28" t="str">
        <f>IF('[1]Rent Schedule'!H26=0," ",IF(E46=0,0,K46-E46))</f>
        <v> </v>
      </c>
      <c r="I46" s="28" t="str">
        <f>IF('[1]Rent Schedule'!J26=0," ",'[1]Rent Schedule'!J26)</f>
        <v> </v>
      </c>
      <c r="J46" s="28" t="str">
        <f t="shared" si="1"/>
        <v> </v>
      </c>
      <c r="K46" s="28" t="str">
        <f>IF('[1]Rent Schedule'!H26=0," ",IF('[1]Rent Schedule'!K26=0,0,'[1]Rent Schedule'!K26))</f>
        <v> </v>
      </c>
      <c r="L46" s="29" t="str">
        <f>IF('[1]Rent Schedule'!L26=0," ",'[1]Rent Schedule'!L26)</f>
        <v> </v>
      </c>
      <c r="M46" s="30" t="str">
        <f>IF('[1]Rent Schedule'!H26=0," ",IF('[1]Rent Schedule'!M26="N/A","N/A ",'[1]Rent Schedule'!M26))</f>
        <v> </v>
      </c>
      <c r="N46" s="31" t="str">
        <f>IF('[1]Data Consolidat'!$AK$56=0," ",'[1]Data Consolidat'!$AK$56)</f>
        <v> </v>
      </c>
      <c r="O46" s="31" t="str">
        <f>IF('[1]Data Consolidat'!AN38=0," ",'[1]Data Consolidat'!AN38)</f>
        <v> </v>
      </c>
    </row>
    <row r="47" spans="2:15" ht="15" customHeight="1">
      <c r="B47" s="162" t="str">
        <f>'[1]Rent Schedule'!F27</f>
        <v>-BR</v>
      </c>
      <c r="C47" s="26" t="str">
        <f>IF('[1]Rent Schedule'!H27=0," ",'[1]Rent Schedule'!H27)</f>
        <v> </v>
      </c>
      <c r="D47" s="27" t="str">
        <f>IF('[1]Rent Schedule'!H27=0," ",IF($D$42="13A RENT",'[1]Data Consolidat'!AM39,'[1]Data Consolidat'!AL57))</f>
        <v> </v>
      </c>
      <c r="E47" s="28" t="str">
        <f>IF('[1]Rent Schedule'!H27=0," ",IF('[1]Rent Schedule'!I27=0,0,'[1]Rent Schedule'!I27))</f>
        <v> </v>
      </c>
      <c r="F47" s="28" t="str">
        <f t="shared" si="0"/>
        <v> </v>
      </c>
      <c r="G47" s="28" t="str">
        <f>IF('[1]Rent Schedule'!H27=0," ",IF(D47=0," ",J47-D47))</f>
        <v> </v>
      </c>
      <c r="H47" s="28" t="str">
        <f>IF('[1]Rent Schedule'!H27=0," ",IF(E47=0,0,K47-E47))</f>
        <v> </v>
      </c>
      <c r="I47" s="28" t="str">
        <f>IF('[1]Rent Schedule'!J27=0," ",'[1]Rent Schedule'!J27)</f>
        <v> </v>
      </c>
      <c r="J47" s="28" t="str">
        <f t="shared" si="1"/>
        <v> </v>
      </c>
      <c r="K47" s="28" t="str">
        <f>IF('[1]Rent Schedule'!H27=0," ",IF('[1]Rent Schedule'!K27=0,0,'[1]Rent Schedule'!K27))</f>
        <v> </v>
      </c>
      <c r="L47" s="29" t="str">
        <f>IF('[1]Rent Schedule'!L27=0," ",'[1]Rent Schedule'!L27)</f>
        <v> </v>
      </c>
      <c r="M47" s="30" t="str">
        <f>IF('[1]Rent Schedule'!H27=0," ",IF('[1]Rent Schedule'!M27="N/A","N/A ",'[1]Rent Schedule'!M27))</f>
        <v> </v>
      </c>
      <c r="N47" s="31" t="str">
        <f>IF('[1]Data Consolidat'!$AK$57=0," ",'[1]Data Consolidat'!$AK$57)</f>
        <v> </v>
      </c>
      <c r="O47" s="31" t="str">
        <f>IF('[1]Data Consolidat'!AN39=0," ",'[1]Data Consolidat'!AN39)</f>
        <v> </v>
      </c>
    </row>
    <row r="48" spans="2:15" ht="15" customHeight="1">
      <c r="B48" s="162" t="str">
        <f>'[1]Rent Schedule'!F28</f>
        <v>-BR</v>
      </c>
      <c r="C48" s="26" t="str">
        <f>IF('[1]Rent Schedule'!H28=0," ",'[1]Rent Schedule'!H28)</f>
        <v> </v>
      </c>
      <c r="D48" s="27" t="str">
        <f>IF('[1]Rent Schedule'!H28=0," ",IF($D$42="13A RENT",'[1]Data Consolidat'!AM40,'[1]Data Consolidat'!AL58))</f>
        <v> </v>
      </c>
      <c r="E48" s="28" t="str">
        <f>IF('[1]Rent Schedule'!H28=0," ",IF('[1]Rent Schedule'!I28=0,0,'[1]Rent Schedule'!I28))</f>
        <v> </v>
      </c>
      <c r="F48" s="28" t="str">
        <f t="shared" si="0"/>
        <v> </v>
      </c>
      <c r="G48" s="28" t="str">
        <f>IF('[1]Rent Schedule'!H28=0," ",IF(D48=0," ",J48-D48))</f>
        <v> </v>
      </c>
      <c r="H48" s="28" t="str">
        <f>IF('[1]Rent Schedule'!H28=0," ",IF(E48=0,0,K48-E48))</f>
        <v> </v>
      </c>
      <c r="I48" s="28" t="str">
        <f>IF('[1]Rent Schedule'!J28=0," ",'[1]Rent Schedule'!J28)</f>
        <v> </v>
      </c>
      <c r="J48" s="28" t="str">
        <f t="shared" si="1"/>
        <v> </v>
      </c>
      <c r="K48" s="28" t="str">
        <f>IF('[1]Rent Schedule'!H28=0," ",IF('[1]Rent Schedule'!K28=0,0,'[1]Rent Schedule'!K28))</f>
        <v> </v>
      </c>
      <c r="L48" s="29" t="str">
        <f>IF('[1]Rent Schedule'!L28=0," ",'[1]Rent Schedule'!L28)</f>
        <v> </v>
      </c>
      <c r="M48" s="30" t="str">
        <f>IF('[1]Rent Schedule'!H28=0," ",IF('[1]Rent Schedule'!M28="N/A","N/A ",'[1]Rent Schedule'!M28))</f>
        <v> </v>
      </c>
      <c r="N48" s="31" t="str">
        <f>IF('[1]Data Consolidat'!$AK$58=0," ",'[1]Data Consolidat'!$AK$58)</f>
        <v> </v>
      </c>
      <c r="O48" s="31" t="str">
        <f>IF('[1]Data Consolidat'!AN40=0," ",'[1]Data Consolidat'!AN40)</f>
        <v> </v>
      </c>
    </row>
    <row r="49" spans="2:15" ht="15" customHeight="1">
      <c r="B49" s="162" t="str">
        <f>'[1]Rent Schedule'!F29</f>
        <v>-BR</v>
      </c>
      <c r="C49" s="26" t="str">
        <f>IF('[1]Rent Schedule'!H29=0," ",'[1]Rent Schedule'!H29)</f>
        <v> </v>
      </c>
      <c r="D49" s="27" t="str">
        <f>IF('[1]Rent Schedule'!H29=0," ",IF($D$42="13A RENT",'[1]Data Consolidat'!AM41,'[1]Data Consolidat'!AL59))</f>
        <v> </v>
      </c>
      <c r="E49" s="28" t="str">
        <f>IF('[1]Rent Schedule'!H29=0," ",IF('[1]Rent Schedule'!I29=0,0,'[1]Rent Schedule'!I29))</f>
        <v> </v>
      </c>
      <c r="F49" s="28" t="str">
        <f t="shared" si="0"/>
        <v> </v>
      </c>
      <c r="G49" s="28" t="str">
        <f>IF('[1]Rent Schedule'!H29=0," ",IF(D49=0," ",J49-D49))</f>
        <v> </v>
      </c>
      <c r="H49" s="28" t="str">
        <f>IF('[1]Rent Schedule'!H29=0," ",IF(E49=0,0,K49-E49))</f>
        <v> </v>
      </c>
      <c r="I49" s="28" t="str">
        <f>IF('[1]Rent Schedule'!J29=0," ",'[1]Rent Schedule'!J29)</f>
        <v> </v>
      </c>
      <c r="J49" s="28" t="str">
        <f t="shared" si="1"/>
        <v> </v>
      </c>
      <c r="K49" s="28" t="str">
        <f>IF('[1]Rent Schedule'!H29=0," ",IF('[1]Rent Schedule'!K29=0,0,'[1]Rent Schedule'!K29))</f>
        <v> </v>
      </c>
      <c r="L49" s="29" t="str">
        <f>IF('[1]Rent Schedule'!L29=0," ",'[1]Rent Schedule'!L29)</f>
        <v> </v>
      </c>
      <c r="M49" s="30" t="str">
        <f>IF('[1]Rent Schedule'!H29=0," ",IF('[1]Rent Schedule'!M29="N/A","N/A ",'[1]Rent Schedule'!M29))</f>
        <v> </v>
      </c>
      <c r="N49" s="31" t="str">
        <f>IF('[1]Data Consolidat'!$AK$59=0," ",'[1]Data Consolidat'!$AK$59)</f>
        <v> </v>
      </c>
      <c r="O49" s="31" t="str">
        <f>IF('[1]Data Consolidat'!AN41=0," ",'[1]Data Consolidat'!AN41)</f>
        <v> </v>
      </c>
    </row>
    <row r="50" spans="2:15" ht="15.75">
      <c r="B50" s="162" t="str">
        <f>'[1]Rent Schedule'!F30</f>
        <v>-BR</v>
      </c>
      <c r="C50" s="26" t="str">
        <f>IF('[1]Rent Schedule'!H30=0," ",'[1]Rent Schedule'!H30)</f>
        <v> </v>
      </c>
      <c r="D50" s="27" t="str">
        <f>IF('[1]Rent Schedule'!H30=0," ",IF($D$42="13A RENT",'[1]Data Consolidat'!AM42,'[1]Data Consolidat'!AL60))</f>
        <v> </v>
      </c>
      <c r="E50" s="28" t="str">
        <f>IF('[1]Rent Schedule'!H30=0," ",IF('[1]Rent Schedule'!I30=0,0,'[1]Rent Schedule'!I30))</f>
        <v> </v>
      </c>
      <c r="F50" s="28" t="str">
        <f t="shared" si="0"/>
        <v> </v>
      </c>
      <c r="G50" s="28" t="str">
        <f>IF('[1]Rent Schedule'!H30=0," ",IF(D50=0," ",J50-D50))</f>
        <v> </v>
      </c>
      <c r="H50" s="28" t="str">
        <f>IF('[1]Rent Schedule'!H30=0," ",IF(E50=0,0,K50-E50))</f>
        <v> </v>
      </c>
      <c r="I50" s="28" t="str">
        <f>IF('[1]Rent Schedule'!J30=0," ",'[1]Rent Schedule'!J30)</f>
        <v> </v>
      </c>
      <c r="J50" s="28" t="str">
        <f t="shared" si="1"/>
        <v> </v>
      </c>
      <c r="K50" s="28" t="str">
        <f>IF('[1]Rent Schedule'!H30=0," ",IF('[1]Rent Schedule'!K30=0,0,'[1]Rent Schedule'!K30))</f>
        <v> </v>
      </c>
      <c r="L50" s="29" t="str">
        <f>IF('[1]Rent Schedule'!L30=0," ",'[1]Rent Schedule'!L30)</f>
        <v> </v>
      </c>
      <c r="M50" s="30" t="str">
        <f>IF('[1]Rent Schedule'!H30=0," ",IF('[1]Rent Schedule'!M30="N/A","N/A ",'[1]Rent Schedule'!M30))</f>
        <v> </v>
      </c>
      <c r="N50" s="31" t="str">
        <f>IF('[1]Data Consolidat'!$AK$60=0," ",'[1]Data Consolidat'!$AK$60)</f>
        <v> </v>
      </c>
      <c r="O50" s="31" t="str">
        <f>IF('[1]Data Consolidat'!AN42=0," ",'[1]Data Consolidat'!AN42)</f>
        <v> </v>
      </c>
    </row>
    <row r="51" spans="2:15" ht="15.75">
      <c r="B51" s="163" t="str">
        <f>'[1]Rent Schedule'!F31</f>
        <v>-BR</v>
      </c>
      <c r="C51" s="32" t="str">
        <f>IF('[1]Rent Schedule'!H31=0," ",'[1]Rent Schedule'!H31)</f>
        <v> </v>
      </c>
      <c r="D51" s="27" t="str">
        <f>IF('[1]Rent Schedule'!H31=0," ",IF($D$42="13A RENT",'[1]Data Consolidat'!AM43,'[1]Data Consolidat'!AL61))</f>
        <v> </v>
      </c>
      <c r="E51" s="28" t="str">
        <f>IF('[1]Rent Schedule'!H31=0," ",IF('[1]Rent Schedule'!I31=0,0,'[1]Rent Schedule'!I31))</f>
        <v> </v>
      </c>
      <c r="F51" s="28" t="str">
        <f t="shared" si="0"/>
        <v> </v>
      </c>
      <c r="G51" s="28" t="str">
        <f>IF('[1]Rent Schedule'!H31=0," ",IF(D51=0," ",J51-D51))</f>
        <v> </v>
      </c>
      <c r="H51" s="28" t="str">
        <f>IF('[1]Rent Schedule'!H31=0," ",IF(E51=0,0,K51-E51))</f>
        <v> </v>
      </c>
      <c r="I51" s="33" t="str">
        <f>IF('[1]Rent Schedule'!J31=0," ",'[1]Rent Schedule'!J31)</f>
        <v> </v>
      </c>
      <c r="J51" s="28" t="str">
        <f t="shared" si="1"/>
        <v> </v>
      </c>
      <c r="K51" s="28" t="str">
        <f>IF('[1]Rent Schedule'!H31=0," ",IF('[1]Rent Schedule'!K31=0,0,'[1]Rent Schedule'!K31))</f>
        <v> </v>
      </c>
      <c r="L51" s="34" t="str">
        <f>IF('[1]Rent Schedule'!L31=0," ",'[1]Rent Schedule'!L31)</f>
        <v> </v>
      </c>
      <c r="M51" s="30" t="str">
        <f>IF('[1]Rent Schedule'!H31=0," ",IF('[1]Rent Schedule'!M31="N/A","N/A ",'[1]Rent Schedule'!M31))</f>
        <v> </v>
      </c>
      <c r="N51" s="31" t="str">
        <f>IF('[1]Data Consolidat'!$AK$61=0," ",'[1]Data Consolidat'!$AK$61)</f>
        <v> </v>
      </c>
      <c r="O51" s="35" t="str">
        <f>IF('[1]Data Consolidat'!AN43=0," ",'[1]Data Consolidat'!AN43)</f>
        <v> </v>
      </c>
    </row>
    <row r="52" spans="2:15" ht="6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" customHeight="1">
      <c r="B53" s="365" t="s">
        <v>224</v>
      </c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</row>
    <row r="54" ht="7.5" customHeight="1"/>
    <row r="55" spans="3:12" ht="15.75">
      <c r="C55" s="164" t="s">
        <v>75</v>
      </c>
      <c r="D55" s="11"/>
      <c r="E55" s="11"/>
      <c r="F55" s="11"/>
      <c r="G55" s="165" t="s">
        <v>74</v>
      </c>
      <c r="H55" s="11"/>
      <c r="I55" s="11"/>
      <c r="J55" s="344"/>
      <c r="K55" s="164" t="s">
        <v>73</v>
      </c>
      <c r="L55" s="11"/>
    </row>
    <row r="56" ht="15.75">
      <c r="K56" s="11">
        <f>'[1]Data Consolidat'!B17</f>
      </c>
    </row>
    <row r="57" spans="2:11" ht="15.75">
      <c r="B57" s="11" t="s">
        <v>6</v>
      </c>
      <c r="K57" s="11">
        <f>('[1]Data Consolidat'!B61)</f>
      </c>
    </row>
    <row r="58" spans="2:11" ht="15.75">
      <c r="B58" s="11" t="s">
        <v>7</v>
      </c>
      <c r="K58" s="11">
        <f>('[1]Data Consolidat'!B62)</f>
      </c>
    </row>
    <row r="59" spans="2:11" ht="15.75">
      <c r="B59" s="11" t="s">
        <v>8</v>
      </c>
      <c r="K59" s="11">
        <f>('[1]Data Consolidat'!B63)</f>
      </c>
    </row>
    <row r="60" spans="2:11" ht="15.75">
      <c r="B60" s="11" t="s">
        <v>9</v>
      </c>
      <c r="K60" s="11">
        <f>('[1]Data Consolidat'!B64)</f>
      </c>
    </row>
    <row r="61" spans="2:12" ht="15.75">
      <c r="B61" s="11" t="s">
        <v>10</v>
      </c>
      <c r="C61" s="11" t="s">
        <v>11</v>
      </c>
      <c r="D61" s="11"/>
      <c r="G61" s="36" t="str">
        <f>'[1]Data Consolidat'!A12</f>
        <v>Rentinc Ver. 6.0</v>
      </c>
      <c r="K61" s="11"/>
      <c r="L61" s="11"/>
    </row>
    <row r="62" ht="49.5" customHeight="1"/>
    <row r="63" spans="2:8" ht="18">
      <c r="B63" s="69" t="s">
        <v>78</v>
      </c>
      <c r="C63" s="69"/>
      <c r="D63" s="69"/>
      <c r="E63" s="69"/>
      <c r="F63" s="69"/>
      <c r="G63" s="69"/>
      <c r="H63" s="69"/>
    </row>
    <row r="64" spans="2:8" ht="18">
      <c r="B64" s="69" t="s">
        <v>79</v>
      </c>
      <c r="C64" s="69"/>
      <c r="D64" s="69"/>
      <c r="E64" s="69"/>
      <c r="F64" s="69"/>
      <c r="G64" s="69"/>
      <c r="H64" s="69"/>
    </row>
    <row r="65" spans="2:8" ht="18">
      <c r="B65" s="69" t="s">
        <v>101</v>
      </c>
      <c r="C65" s="69"/>
      <c r="D65" s="69"/>
      <c r="E65" s="69"/>
      <c r="F65" s="69"/>
      <c r="G65" s="69"/>
      <c r="H65" s="69"/>
    </row>
    <row r="66" spans="2:8" ht="18">
      <c r="B66" s="69" t="s">
        <v>102</v>
      </c>
      <c r="C66" s="69"/>
      <c r="D66" s="69"/>
      <c r="E66" s="69"/>
      <c r="F66" s="69"/>
      <c r="G66" s="69"/>
      <c r="H66" s="69"/>
    </row>
    <row r="67" spans="2:8" ht="18">
      <c r="B67" s="69" t="s">
        <v>103</v>
      </c>
      <c r="C67" s="69"/>
      <c r="D67" s="69"/>
      <c r="E67" s="69"/>
      <c r="F67" s="69"/>
      <c r="G67" s="360" t="s">
        <v>99</v>
      </c>
      <c r="H67" s="364"/>
    </row>
    <row r="68" spans="2:8" ht="18">
      <c r="B68" s="69"/>
      <c r="C68" s="69"/>
      <c r="D68" s="69"/>
      <c r="E68" s="69"/>
      <c r="F68" s="69"/>
      <c r="G68" s="69"/>
      <c r="H68" s="69"/>
    </row>
    <row r="69" spans="2:10" ht="18">
      <c r="B69" s="69" t="s">
        <v>83</v>
      </c>
      <c r="C69" s="69"/>
      <c r="D69" s="69"/>
      <c r="E69" s="69"/>
      <c r="F69" s="69"/>
      <c r="G69" s="172" t="s">
        <v>99</v>
      </c>
      <c r="H69" s="69" t="s">
        <v>84</v>
      </c>
      <c r="I69" s="340" t="s">
        <v>99</v>
      </c>
      <c r="J69" s="340"/>
    </row>
    <row r="70" spans="2:8" ht="18">
      <c r="B70" s="69" t="s">
        <v>104</v>
      </c>
      <c r="C70" s="69"/>
      <c r="D70" s="69"/>
      <c r="E70" s="69"/>
      <c r="F70" s="69"/>
      <c r="G70" s="69"/>
      <c r="H70" s="69"/>
    </row>
    <row r="71" spans="2:9" ht="18">
      <c r="B71" s="69" t="s">
        <v>225</v>
      </c>
      <c r="C71" s="72"/>
      <c r="D71" s="72"/>
      <c r="E71" s="72"/>
      <c r="F71" s="72"/>
      <c r="G71" s="72"/>
      <c r="H71" s="72"/>
      <c r="I71" s="73"/>
    </row>
    <row r="72" spans="2:8" ht="18">
      <c r="B72" s="69"/>
      <c r="C72" s="69"/>
      <c r="D72" s="69"/>
      <c r="E72" s="69"/>
      <c r="F72" s="69"/>
      <c r="G72" s="69"/>
      <c r="H72" s="69"/>
    </row>
    <row r="73" spans="2:8" ht="18">
      <c r="B73" s="69" t="s">
        <v>105</v>
      </c>
      <c r="C73" s="69"/>
      <c r="D73" s="69"/>
      <c r="E73" s="69"/>
      <c r="F73" s="69"/>
      <c r="G73" s="69"/>
      <c r="H73" s="69"/>
    </row>
    <row r="74" spans="2:8" ht="18">
      <c r="B74" s="69" t="s">
        <v>226</v>
      </c>
      <c r="C74" s="69"/>
      <c r="D74" s="69"/>
      <c r="E74" s="69"/>
      <c r="F74" s="69"/>
      <c r="G74" s="69"/>
      <c r="H74" s="69"/>
    </row>
    <row r="75" spans="2:9" ht="18">
      <c r="B75" s="69" t="s">
        <v>186</v>
      </c>
      <c r="C75" s="69"/>
      <c r="D75" s="69"/>
      <c r="E75" s="69"/>
      <c r="F75" s="69"/>
      <c r="G75" s="69"/>
      <c r="I75" s="172" t="s">
        <v>99</v>
      </c>
    </row>
    <row r="76" spans="2:8" ht="18">
      <c r="B76" s="69" t="s">
        <v>106</v>
      </c>
      <c r="C76" s="72"/>
      <c r="D76" s="72"/>
      <c r="E76" s="72"/>
      <c r="F76" s="72"/>
      <c r="G76" s="72"/>
      <c r="H76" s="172" t="s">
        <v>99</v>
      </c>
    </row>
    <row r="77" spans="2:8" ht="18">
      <c r="B77" s="69"/>
      <c r="C77" s="69"/>
      <c r="D77" s="69"/>
      <c r="E77" s="69"/>
      <c r="F77" s="69"/>
      <c r="G77" s="69"/>
      <c r="H77" s="69"/>
    </row>
    <row r="78" spans="2:9" ht="18">
      <c r="B78" s="69" t="s">
        <v>227</v>
      </c>
      <c r="C78" s="72"/>
      <c r="D78" s="72"/>
      <c r="E78" s="72"/>
      <c r="F78" s="72"/>
      <c r="G78" s="72"/>
      <c r="H78" s="72"/>
      <c r="I78" s="73"/>
    </row>
    <row r="79" spans="2:9" ht="18">
      <c r="B79" s="69" t="s">
        <v>228</v>
      </c>
      <c r="C79" s="72"/>
      <c r="D79" s="72"/>
      <c r="E79" s="72"/>
      <c r="F79" s="72"/>
      <c r="G79" s="72"/>
      <c r="H79" s="77"/>
      <c r="I79" s="173" t="s">
        <v>99</v>
      </c>
    </row>
    <row r="80" spans="2:8" ht="6" customHeight="1">
      <c r="B80" s="69"/>
      <c r="C80" s="69"/>
      <c r="D80" s="69"/>
      <c r="E80" s="69"/>
      <c r="F80" s="69"/>
      <c r="G80" s="69"/>
      <c r="H80" s="69"/>
    </row>
    <row r="81" spans="2:8" ht="15" customHeight="1" hidden="1">
      <c r="B81" s="71" t="s">
        <v>12</v>
      </c>
      <c r="C81" s="69"/>
      <c r="D81" s="69"/>
      <c r="E81" s="69"/>
      <c r="F81" s="69"/>
      <c r="G81" s="69"/>
      <c r="H81" s="69"/>
    </row>
    <row r="82" spans="2:8" ht="15" customHeight="1" hidden="1">
      <c r="B82" s="71" t="s">
        <v>13</v>
      </c>
      <c r="C82" s="69"/>
      <c r="D82" s="69"/>
      <c r="E82" s="69"/>
      <c r="F82" s="69"/>
      <c r="G82" s="69"/>
      <c r="H82" s="69"/>
    </row>
    <row r="83" spans="2:12" ht="15" customHeight="1" hidden="1">
      <c r="B83" s="71" t="s">
        <v>14</v>
      </c>
      <c r="C83" s="69"/>
      <c r="D83" s="69"/>
      <c r="E83" s="69"/>
      <c r="F83" s="69"/>
      <c r="G83" s="69"/>
      <c r="H83" s="69"/>
      <c r="L83" s="37">
        <f>('[1]Time_Line'!H25)</f>
        <v>40995</v>
      </c>
    </row>
    <row r="84" spans="2:8" ht="7.5" customHeight="1">
      <c r="B84" s="69"/>
      <c r="C84" s="69"/>
      <c r="D84" s="69"/>
      <c r="E84" s="69"/>
      <c r="F84" s="69"/>
      <c r="G84" s="69"/>
      <c r="H84" s="69"/>
    </row>
    <row r="85" spans="2:8" ht="18">
      <c r="B85" s="69" t="s">
        <v>89</v>
      </c>
      <c r="C85" s="69"/>
      <c r="D85" s="69"/>
      <c r="E85" s="69"/>
      <c r="F85" s="69"/>
      <c r="G85" s="69"/>
      <c r="H85" s="69"/>
    </row>
    <row r="86" spans="2:8" ht="18">
      <c r="B86" s="69" t="s">
        <v>249</v>
      </c>
      <c r="C86" s="69"/>
      <c r="D86" s="69"/>
      <c r="E86" s="69"/>
      <c r="F86" s="69"/>
      <c r="G86" s="69"/>
      <c r="H86" s="69"/>
    </row>
    <row r="87" spans="2:8" ht="18">
      <c r="B87" s="69" t="s">
        <v>90</v>
      </c>
      <c r="C87" s="69"/>
      <c r="D87" s="69"/>
      <c r="E87" s="69"/>
      <c r="F87" s="69"/>
      <c r="G87" s="69"/>
      <c r="H87" s="69"/>
    </row>
    <row r="88" spans="2:8" ht="18">
      <c r="B88" s="69"/>
      <c r="C88" s="69"/>
      <c r="D88" s="69"/>
      <c r="E88" s="69"/>
      <c r="F88" s="69"/>
      <c r="G88" s="69"/>
      <c r="H88" s="69"/>
    </row>
    <row r="89" spans="2:8" ht="18">
      <c r="B89" s="69" t="s">
        <v>229</v>
      </c>
      <c r="C89" s="72"/>
      <c r="D89" s="72"/>
      <c r="E89" s="72"/>
      <c r="F89" s="72"/>
      <c r="G89" s="72"/>
      <c r="H89" s="69"/>
    </row>
    <row r="90" spans="2:8" ht="18">
      <c r="B90" s="69" t="s">
        <v>230</v>
      </c>
      <c r="C90" s="72"/>
      <c r="D90" s="72"/>
      <c r="E90" s="72"/>
      <c r="F90" s="72"/>
      <c r="G90" s="72"/>
      <c r="H90" s="69"/>
    </row>
    <row r="91" spans="2:8" ht="18">
      <c r="B91" s="69" t="s">
        <v>231</v>
      </c>
      <c r="C91" s="72"/>
      <c r="D91" s="72"/>
      <c r="E91" s="72"/>
      <c r="F91" s="72"/>
      <c r="G91" s="72"/>
      <c r="H91" s="69"/>
    </row>
    <row r="92" spans="2:8" ht="18">
      <c r="B92" s="69" t="s">
        <v>92</v>
      </c>
      <c r="C92" s="72"/>
      <c r="D92" s="72"/>
      <c r="E92" s="72"/>
      <c r="F92" s="72"/>
      <c r="G92" s="72"/>
      <c r="H92" s="69"/>
    </row>
    <row r="94" ht="15">
      <c r="B94" s="138" t="s">
        <v>232</v>
      </c>
    </row>
    <row r="96" ht="15">
      <c r="C96" s="174" t="s">
        <v>93</v>
      </c>
    </row>
    <row r="97" spans="4:8" ht="15.75">
      <c r="D97" s="175" t="s">
        <v>107</v>
      </c>
      <c r="E97" s="363">
        <f>'[1]Data Consolidat'!B67</f>
      </c>
      <c r="F97" s="363"/>
      <c r="G97" s="11"/>
      <c r="H97" s="11"/>
    </row>
    <row r="99" spans="4:11" ht="15.75">
      <c r="D99" s="176" t="s">
        <v>108</v>
      </c>
      <c r="E99" s="346">
        <f>('[1]Data Consolidat'!B68)</f>
      </c>
      <c r="F99" s="346"/>
      <c r="G99" s="346"/>
      <c r="H99" s="38"/>
      <c r="I99" s="39"/>
      <c r="J99" s="39"/>
      <c r="K99" s="39"/>
    </row>
    <row r="100" spans="5:11" ht="15">
      <c r="E100" s="39"/>
      <c r="F100" s="39"/>
      <c r="G100" s="39"/>
      <c r="H100" s="39"/>
      <c r="I100" s="39"/>
      <c r="J100" s="39"/>
      <c r="K100" s="39"/>
    </row>
    <row r="101" spans="4:8" ht="15.75">
      <c r="D101" s="175" t="s">
        <v>96</v>
      </c>
      <c r="E101" s="346">
        <f>('[1]Data Consolidat'!B17)</f>
      </c>
      <c r="F101" s="346"/>
      <c r="G101" s="346"/>
      <c r="H101" s="11"/>
    </row>
    <row r="102" spans="5:8" ht="15.75">
      <c r="E102" s="319"/>
      <c r="F102" s="319"/>
      <c r="G102" s="319"/>
      <c r="H102" s="11"/>
    </row>
    <row r="103" spans="4:8" ht="15.75">
      <c r="D103" s="175" t="s">
        <v>109</v>
      </c>
      <c r="E103" s="318">
        <f>('[1]Data Consolidat'!B62)</f>
      </c>
      <c r="F103" s="318"/>
      <c r="G103" s="318"/>
      <c r="H103" s="11"/>
    </row>
    <row r="104" spans="5:8" ht="15.75">
      <c r="E104" s="11">
        <f>('[1]Data Consolidat'!B63)</f>
      </c>
      <c r="F104" s="11"/>
      <c r="G104" s="11"/>
      <c r="H104" s="11"/>
    </row>
    <row r="105" spans="5:8" ht="15.75">
      <c r="E105" s="11">
        <f>('[1]Data Consolidat'!B64)</f>
      </c>
      <c r="F105" s="11"/>
      <c r="G105" s="11"/>
      <c r="H105" s="11"/>
    </row>
    <row r="106" spans="5:8" ht="15.75">
      <c r="E106" s="11"/>
      <c r="F106" s="11"/>
      <c r="G106" s="11"/>
      <c r="H106" s="11"/>
    </row>
    <row r="108" spans="3:8" ht="15.75">
      <c r="C108" s="175" t="s">
        <v>110</v>
      </c>
      <c r="D108" s="10"/>
      <c r="E108" s="11"/>
      <c r="F108" s="11"/>
      <c r="G108" s="11"/>
      <c r="H108" s="11"/>
    </row>
    <row r="109" ht="26.25" customHeight="1"/>
    <row r="110" spans="2:13" ht="18">
      <c r="B110" s="347" t="s">
        <v>233</v>
      </c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</row>
    <row r="112" ht="15">
      <c r="M112" s="36" t="str">
        <f>'[1]Data Consolidat'!A12</f>
        <v>Rentinc Ver. 6.0</v>
      </c>
    </row>
  </sheetData>
  <sheetProtection/>
  <mergeCells count="21">
    <mergeCell ref="E97:F97"/>
    <mergeCell ref="C19:O21"/>
    <mergeCell ref="C33:O36"/>
    <mergeCell ref="C29:O32"/>
    <mergeCell ref="G67:H67"/>
    <mergeCell ref="B53:O53"/>
    <mergeCell ref="C22:O24"/>
    <mergeCell ref="B110:M110"/>
    <mergeCell ref="E99:G99"/>
    <mergeCell ref="E101:G101"/>
    <mergeCell ref="E103:G103"/>
    <mergeCell ref="E102:G102"/>
    <mergeCell ref="I40:K40"/>
    <mergeCell ref="C40:E40"/>
    <mergeCell ref="A1:O1"/>
    <mergeCell ref="C3:E3"/>
    <mergeCell ref="F14:G14"/>
    <mergeCell ref="F13:G13"/>
    <mergeCell ref="F40:H40"/>
    <mergeCell ref="F15:H15"/>
    <mergeCell ref="C25:O28"/>
  </mergeCells>
  <printOptions horizontalCentered="1"/>
  <pageMargins left="0.16" right="0.16" top="0.21" bottom="0.32" header="0.17" footer="0.16"/>
  <pageSetup fitToHeight="0" fitToWidth="1" horizontalDpi="600" verticalDpi="600" orientation="landscape" scale="53" r:id="rId2"/>
  <headerFooter alignWithMargins="0">
    <oddFooter>&amp;L&amp;"Arial,Bold"&amp;9Upto 10%&amp;R&amp;"Arial,Bold"&amp;8&amp;F</oddFooter>
  </headerFooter>
  <rowBreaks count="1" manualBreakCount="1">
    <brk id="6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3"/>
  <sheetViews>
    <sheetView showGridLines="0" zoomScale="81" zoomScaleNormal="81" zoomScalePageLayoutView="0" workbookViewId="0" topLeftCell="A31">
      <selection activeCell="C35" sqref="C35:J38"/>
    </sheetView>
  </sheetViews>
  <sheetFormatPr defaultColWidth="9.77734375" defaultRowHeight="15"/>
  <cols>
    <col min="1" max="1" width="3.77734375" style="1" customWidth="1"/>
    <col min="2" max="2" width="11.6640625" style="1" customWidth="1"/>
    <col min="3" max="3" width="17.88671875" style="1" customWidth="1"/>
    <col min="4" max="4" width="14.77734375" style="1" customWidth="1"/>
    <col min="5" max="5" width="18.10546875" style="1" customWidth="1"/>
    <col min="6" max="6" width="11.5546875" style="1" customWidth="1"/>
    <col min="7" max="8" width="16.21484375" style="1" customWidth="1"/>
    <col min="9" max="9" width="13.3359375" style="1" customWidth="1"/>
    <col min="10" max="10" width="11.4453125" style="1" customWidth="1"/>
    <col min="11" max="11" width="15.5546875" style="1" customWidth="1"/>
    <col min="12" max="12" width="17.77734375" style="1" customWidth="1"/>
    <col min="13" max="13" width="15.4453125" style="1" customWidth="1"/>
    <col min="14" max="16" width="0" style="1" hidden="1" customWidth="1"/>
    <col min="17" max="16384" width="9.77734375" style="1" customWidth="1"/>
  </cols>
  <sheetData>
    <row r="1" spans="1:13" ht="23.25">
      <c r="A1" s="74"/>
      <c r="B1" s="370" t="s">
        <v>234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.75">
      <c r="A3" s="74"/>
      <c r="B3" s="74"/>
      <c r="C3" s="374" t="s">
        <v>100</v>
      </c>
      <c r="D3" s="374"/>
      <c r="E3" s="132" t="e">
        <f>('[1]Data Consolidat'!B4)</f>
        <v>#REF!</v>
      </c>
      <c r="F3" s="74"/>
      <c r="G3" s="74"/>
      <c r="H3" s="74"/>
      <c r="I3" s="74"/>
      <c r="J3" s="74"/>
      <c r="K3" s="74"/>
      <c r="L3" s="74"/>
      <c r="M3" s="74"/>
    </row>
    <row r="4" spans="1:13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>
      <c r="A5" s="74"/>
      <c r="B5" s="144" t="s">
        <v>65</v>
      </c>
      <c r="C5" s="129">
        <f>('[1]Time_Line'!H9)</f>
        <v>40947</v>
      </c>
      <c r="D5" s="136" t="s">
        <v>288</v>
      </c>
      <c r="E5" s="74"/>
      <c r="F5" s="74"/>
      <c r="G5" s="74"/>
      <c r="H5" s="74"/>
      <c r="I5" s="74"/>
      <c r="J5" s="74"/>
      <c r="K5" s="74"/>
      <c r="L5" s="74"/>
      <c r="M5" s="74"/>
    </row>
    <row r="6" spans="1:13" ht="15.75">
      <c r="A6" s="74"/>
      <c r="B6" s="136" t="s">
        <v>66</v>
      </c>
      <c r="C6" s="74"/>
      <c r="D6" s="74"/>
      <c r="E6" s="74"/>
      <c r="F6" s="74"/>
      <c r="G6" s="74"/>
      <c r="H6" s="128">
        <f>('[1]Time_Line'!H54)</f>
        <v>40995</v>
      </c>
      <c r="I6" s="74"/>
      <c r="J6" s="74"/>
      <c r="K6" s="74"/>
      <c r="L6" s="74"/>
      <c r="M6" s="74"/>
    </row>
    <row r="7" spans="1:13" ht="1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5">
      <c r="A8" s="74"/>
      <c r="B8" s="139" t="s">
        <v>235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5.75">
      <c r="A9" s="74"/>
      <c r="B9" s="139" t="s">
        <v>211</v>
      </c>
      <c r="C9" s="74"/>
      <c r="D9" s="74"/>
      <c r="E9" s="128">
        <f>('[1]Time_Line'!H3)</f>
        <v>41030</v>
      </c>
      <c r="F9" s="74"/>
      <c r="G9" s="74"/>
      <c r="H9" s="74"/>
      <c r="I9" s="74"/>
      <c r="J9" s="74"/>
      <c r="K9" s="74"/>
      <c r="L9" s="74"/>
      <c r="M9" s="74"/>
    </row>
    <row r="10" spans="1:13" ht="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">
      <c r="A11" s="74"/>
      <c r="B11" s="136" t="s">
        <v>212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5">
      <c r="A12" s="74"/>
      <c r="B12" s="136" t="s">
        <v>236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5.75">
      <c r="A13" s="74"/>
      <c r="B13" s="74"/>
      <c r="C13" s="74"/>
      <c r="D13" s="136" t="s">
        <v>67</v>
      </c>
      <c r="E13" s="377">
        <f>('[1]Data Consolidat'!B52)</f>
        <v>40959</v>
      </c>
      <c r="F13" s="378"/>
      <c r="G13" s="74"/>
      <c r="H13" s="74"/>
      <c r="I13" s="74"/>
      <c r="J13" s="74"/>
      <c r="K13" s="74"/>
      <c r="L13" s="74"/>
      <c r="M13" s="74"/>
    </row>
    <row r="14" spans="1:13" ht="15.75">
      <c r="A14" s="74"/>
      <c r="B14" s="74"/>
      <c r="C14" s="74"/>
      <c r="D14" s="136" t="s">
        <v>68</v>
      </c>
      <c r="E14" s="130">
        <f>('[1]Data Consolidat'!B53)</f>
        <v>0.9479166666666666</v>
      </c>
      <c r="F14" s="131"/>
      <c r="G14" s="74"/>
      <c r="H14" s="74"/>
      <c r="I14" s="74"/>
      <c r="J14" s="74"/>
      <c r="K14" s="74"/>
      <c r="L14" s="74"/>
      <c r="M14" s="74"/>
    </row>
    <row r="15" spans="1:13" ht="15.75">
      <c r="A15" s="74"/>
      <c r="B15" s="74"/>
      <c r="C15" s="74"/>
      <c r="D15" s="136" t="s">
        <v>69</v>
      </c>
      <c r="E15" s="379">
        <f>('[1]Data Consolidat'!B54)</f>
      </c>
      <c r="F15" s="380"/>
      <c r="G15" s="74"/>
      <c r="H15" s="74"/>
      <c r="I15" s="74"/>
      <c r="J15" s="74"/>
      <c r="K15" s="74"/>
      <c r="L15" s="74"/>
      <c r="M15" s="74"/>
    </row>
    <row r="16" ht="15.75">
      <c r="E16" s="6">
        <f>('[1]Data Consolidat'!B55)</f>
      </c>
    </row>
    <row r="17" s="74" customFormat="1" ht="15">
      <c r="C17" s="136" t="s">
        <v>289</v>
      </c>
    </row>
    <row r="19" spans="1:10" ht="15.75" customHeight="1">
      <c r="A19" s="74"/>
      <c r="B19" s="161" t="str">
        <f>('[1]Data Consolidat'!A80)</f>
        <v>1.)</v>
      </c>
      <c r="C19" s="362">
        <f>('[1]Data Consolidat'!B80)</f>
      </c>
      <c r="D19" s="362"/>
      <c r="E19" s="362"/>
      <c r="F19" s="362"/>
      <c r="G19" s="362"/>
      <c r="H19" s="362"/>
      <c r="I19" s="362"/>
      <c r="J19" s="362"/>
    </row>
    <row r="20" spans="1:10" ht="15" customHeight="1">
      <c r="A20" s="74"/>
      <c r="B20" s="131"/>
      <c r="C20" s="362"/>
      <c r="D20" s="362"/>
      <c r="E20" s="362"/>
      <c r="F20" s="362"/>
      <c r="G20" s="362"/>
      <c r="H20" s="362"/>
      <c r="I20" s="362"/>
      <c r="J20" s="362"/>
    </row>
    <row r="21" spans="1:10" ht="15" customHeight="1">
      <c r="A21" s="74"/>
      <c r="B21" s="131"/>
      <c r="C21" s="362"/>
      <c r="D21" s="362"/>
      <c r="E21" s="362"/>
      <c r="F21" s="362"/>
      <c r="G21" s="362"/>
      <c r="H21" s="362"/>
      <c r="I21" s="362"/>
      <c r="J21" s="362"/>
    </row>
    <row r="22" spans="1:10" ht="15" customHeight="1">
      <c r="A22" s="74"/>
      <c r="B22" s="131"/>
      <c r="C22" s="362"/>
      <c r="D22" s="362"/>
      <c r="E22" s="362"/>
      <c r="F22" s="362"/>
      <c r="G22" s="362"/>
      <c r="H22" s="362"/>
      <c r="I22" s="362"/>
      <c r="J22" s="362"/>
    </row>
    <row r="23" spans="1:10" ht="15.75" customHeight="1">
      <c r="A23" s="74"/>
      <c r="B23" s="161" t="str">
        <f>('[1]Data Consolidat'!A84)</f>
        <v>2.)</v>
      </c>
      <c r="C23" s="362">
        <f>('[1]Data Consolidat'!B84)</f>
      </c>
      <c r="D23" s="362"/>
      <c r="E23" s="362"/>
      <c r="F23" s="362"/>
      <c r="G23" s="362"/>
      <c r="H23" s="362"/>
      <c r="I23" s="362"/>
      <c r="J23" s="362"/>
    </row>
    <row r="24" spans="1:10" ht="15" customHeight="1">
      <c r="A24" s="74"/>
      <c r="B24" s="131"/>
      <c r="C24" s="362"/>
      <c r="D24" s="362"/>
      <c r="E24" s="362"/>
      <c r="F24" s="362"/>
      <c r="G24" s="362"/>
      <c r="H24" s="362"/>
      <c r="I24" s="362"/>
      <c r="J24" s="362"/>
    </row>
    <row r="25" spans="1:10" ht="15" customHeight="1">
      <c r="A25" s="74"/>
      <c r="B25" s="131"/>
      <c r="C25" s="362"/>
      <c r="D25" s="362"/>
      <c r="E25" s="362"/>
      <c r="F25" s="362"/>
      <c r="G25" s="362"/>
      <c r="H25" s="362"/>
      <c r="I25" s="362"/>
      <c r="J25" s="362"/>
    </row>
    <row r="26" spans="1:10" ht="15" customHeight="1">
      <c r="A26" s="74"/>
      <c r="B26" s="131"/>
      <c r="C26" s="362"/>
      <c r="D26" s="362"/>
      <c r="E26" s="362"/>
      <c r="F26" s="362"/>
      <c r="G26" s="362"/>
      <c r="H26" s="362"/>
      <c r="I26" s="362"/>
      <c r="J26" s="362"/>
    </row>
    <row r="27" spans="1:10" ht="17.25" customHeight="1">
      <c r="A27" s="74"/>
      <c r="B27" s="161" t="str">
        <f>('[1]Data Consolidat'!A88)</f>
        <v>3.)</v>
      </c>
      <c r="C27" s="362">
        <f>('[1]Data Consolidat'!B88)</f>
      </c>
      <c r="D27" s="362"/>
      <c r="E27" s="362"/>
      <c r="F27" s="362"/>
      <c r="G27" s="362"/>
      <c r="H27" s="362"/>
      <c r="I27" s="362"/>
      <c r="J27" s="362"/>
    </row>
    <row r="28" spans="1:10" ht="15" customHeight="1">
      <c r="A28" s="74"/>
      <c r="B28" s="131"/>
      <c r="C28" s="362"/>
      <c r="D28" s="362"/>
      <c r="E28" s="362"/>
      <c r="F28" s="362"/>
      <c r="G28" s="362"/>
      <c r="H28" s="362"/>
      <c r="I28" s="362"/>
      <c r="J28" s="362"/>
    </row>
    <row r="29" spans="1:10" ht="15" customHeight="1">
      <c r="A29" s="74"/>
      <c r="B29" s="131"/>
      <c r="C29" s="362"/>
      <c r="D29" s="362"/>
      <c r="E29" s="362"/>
      <c r="F29" s="362"/>
      <c r="G29" s="362"/>
      <c r="H29" s="362"/>
      <c r="I29" s="362"/>
      <c r="J29" s="362"/>
    </row>
    <row r="30" spans="1:10" ht="15" customHeight="1">
      <c r="A30" s="74"/>
      <c r="B30" s="131"/>
      <c r="C30" s="362"/>
      <c r="D30" s="362"/>
      <c r="E30" s="362"/>
      <c r="F30" s="362"/>
      <c r="G30" s="362"/>
      <c r="H30" s="362"/>
      <c r="I30" s="362"/>
      <c r="J30" s="362"/>
    </row>
    <row r="31" spans="1:10" ht="15.75" customHeight="1">
      <c r="A31" s="74"/>
      <c r="B31" s="161" t="str">
        <f>('[1]Data Consolidat'!A92)</f>
        <v>4.)</v>
      </c>
      <c r="C31" s="362">
        <f>('[1]Data Consolidat'!B92)</f>
      </c>
      <c r="D31" s="362"/>
      <c r="E31" s="362"/>
      <c r="F31" s="362"/>
      <c r="G31" s="362"/>
      <c r="H31" s="362"/>
      <c r="I31" s="362"/>
      <c r="J31" s="362"/>
    </row>
    <row r="32" spans="1:10" ht="15" customHeight="1">
      <c r="A32" s="74"/>
      <c r="B32" s="131"/>
      <c r="C32" s="362"/>
      <c r="D32" s="362"/>
      <c r="E32" s="362"/>
      <c r="F32" s="362"/>
      <c r="G32" s="362"/>
      <c r="H32" s="362"/>
      <c r="I32" s="362"/>
      <c r="J32" s="362"/>
    </row>
    <row r="33" spans="1:10" ht="15" customHeight="1">
      <c r="A33" s="74"/>
      <c r="B33" s="131"/>
      <c r="C33" s="362"/>
      <c r="D33" s="362"/>
      <c r="E33" s="362"/>
      <c r="F33" s="362"/>
      <c r="G33" s="362"/>
      <c r="H33" s="362"/>
      <c r="I33" s="362"/>
      <c r="J33" s="362"/>
    </row>
    <row r="34" spans="1:10" ht="15" customHeight="1">
      <c r="A34" s="74"/>
      <c r="B34" s="131"/>
      <c r="C34" s="362"/>
      <c r="D34" s="362"/>
      <c r="E34" s="362"/>
      <c r="F34" s="362"/>
      <c r="G34" s="362"/>
      <c r="H34" s="362"/>
      <c r="I34" s="362"/>
      <c r="J34" s="362"/>
    </row>
    <row r="35" spans="1:10" ht="17.25" customHeight="1">
      <c r="A35" s="74"/>
      <c r="B35" s="161" t="str">
        <f>('[1]Data Consolidat'!A96)</f>
        <v>5.)</v>
      </c>
      <c r="C35" s="362">
        <f>('[1]Data Consolidat'!B96)</f>
      </c>
      <c r="D35" s="362"/>
      <c r="E35" s="362"/>
      <c r="F35" s="362"/>
      <c r="G35" s="362"/>
      <c r="H35" s="362"/>
      <c r="I35" s="362"/>
      <c r="J35" s="362"/>
    </row>
    <row r="36" spans="1:10" ht="15" customHeight="1">
      <c r="A36" s="74"/>
      <c r="B36" s="131"/>
      <c r="C36" s="362"/>
      <c r="D36" s="362"/>
      <c r="E36" s="362"/>
      <c r="F36" s="362"/>
      <c r="G36" s="362"/>
      <c r="H36" s="362"/>
      <c r="I36" s="362"/>
      <c r="J36" s="362"/>
    </row>
    <row r="37" spans="1:10" ht="15" customHeight="1">
      <c r="A37" s="74"/>
      <c r="B37" s="131"/>
      <c r="C37" s="362"/>
      <c r="D37" s="362"/>
      <c r="E37" s="362"/>
      <c r="F37" s="362"/>
      <c r="G37" s="362"/>
      <c r="H37" s="362"/>
      <c r="I37" s="362"/>
      <c r="J37" s="362"/>
    </row>
    <row r="38" spans="1:10" ht="15" customHeight="1">
      <c r="A38" s="74"/>
      <c r="B38" s="131"/>
      <c r="C38" s="362"/>
      <c r="D38" s="362"/>
      <c r="E38" s="362"/>
      <c r="F38" s="362"/>
      <c r="G38" s="362"/>
      <c r="H38" s="362"/>
      <c r="I38" s="362"/>
      <c r="J38" s="362"/>
    </row>
    <row r="39" spans="1:10" ht="15">
      <c r="A39" s="74"/>
      <c r="B39" s="74"/>
      <c r="C39" s="136" t="s">
        <v>237</v>
      </c>
      <c r="D39" s="74"/>
      <c r="E39" s="74"/>
      <c r="F39" s="74"/>
      <c r="G39" s="74"/>
      <c r="H39" s="74"/>
      <c r="I39" s="74"/>
      <c r="J39" s="74"/>
    </row>
    <row r="40" ht="15.75">
      <c r="C40" s="6"/>
    </row>
    <row r="41" ht="15">
      <c r="C41" s="136"/>
    </row>
    <row r="42" spans="2:15" s="9" customFormat="1" ht="15" customHeight="1">
      <c r="B42" s="307"/>
      <c r="C42" s="386" t="s">
        <v>215</v>
      </c>
      <c r="D42" s="387"/>
      <c r="E42" s="388"/>
      <c r="F42" s="382" t="s">
        <v>76</v>
      </c>
      <c r="G42" s="383"/>
      <c r="H42" s="384"/>
      <c r="I42" s="382" t="s">
        <v>238</v>
      </c>
      <c r="J42" s="383"/>
      <c r="K42" s="384"/>
      <c r="L42" s="308" t="s">
        <v>220</v>
      </c>
      <c r="M42" s="317" t="s">
        <v>221</v>
      </c>
      <c r="N42" s="17" t="s">
        <v>2</v>
      </c>
      <c r="O42" s="18" t="s">
        <v>2</v>
      </c>
    </row>
    <row r="43" spans="2:15" s="9" customFormat="1" ht="15" customHeight="1">
      <c r="B43" s="309" t="s">
        <v>70</v>
      </c>
      <c r="C43" s="313" t="s">
        <v>239</v>
      </c>
      <c r="D43" s="311" t="s">
        <v>240</v>
      </c>
      <c r="E43" s="310" t="s">
        <v>355</v>
      </c>
      <c r="F43" s="315" t="s">
        <v>179</v>
      </c>
      <c r="G43" s="311" t="s">
        <v>240</v>
      </c>
      <c r="H43" s="310" t="s">
        <v>355</v>
      </c>
      <c r="I43" s="313" t="s">
        <v>239</v>
      </c>
      <c r="J43" s="311" t="s">
        <v>240</v>
      </c>
      <c r="K43" s="310" t="s">
        <v>355</v>
      </c>
      <c r="L43" s="320" t="s">
        <v>181</v>
      </c>
      <c r="M43" s="321" t="s">
        <v>181</v>
      </c>
      <c r="N43" s="20" t="s">
        <v>3</v>
      </c>
      <c r="O43" s="21" t="s">
        <v>3</v>
      </c>
    </row>
    <row r="44" spans="2:16" s="9" customFormat="1" ht="15" customHeight="1">
      <c r="B44" s="312" t="s">
        <v>71</v>
      </c>
      <c r="C44" s="314" t="s">
        <v>217</v>
      </c>
      <c r="D44" s="312" t="s">
        <v>241</v>
      </c>
      <c r="E44" s="310" t="s">
        <v>183</v>
      </c>
      <c r="F44" s="316" t="s">
        <v>180</v>
      </c>
      <c r="G44" s="312" t="s">
        <v>241</v>
      </c>
      <c r="H44" s="310" t="s">
        <v>183</v>
      </c>
      <c r="I44" s="314" t="s">
        <v>217</v>
      </c>
      <c r="J44" s="312" t="s">
        <v>241</v>
      </c>
      <c r="K44" s="310" t="s">
        <v>184</v>
      </c>
      <c r="L44" s="322" t="s">
        <v>182</v>
      </c>
      <c r="M44" s="323" t="s">
        <v>182</v>
      </c>
      <c r="N44" s="23" t="s">
        <v>4</v>
      </c>
      <c r="O44" s="22" t="s">
        <v>5</v>
      </c>
      <c r="P44" s="24">
        <f>'[1]Data Consolidat'!C25</f>
        <v>2</v>
      </c>
    </row>
    <row r="45" spans="2:15" s="9" customFormat="1" ht="6" customHeight="1">
      <c r="B45" s="7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2:15" s="9" customFormat="1" ht="15" customHeight="1">
      <c r="B46" s="162" t="str">
        <f>'[1]Rent Schedule'!F24</f>
        <v>-BR</v>
      </c>
      <c r="C46" s="26" t="str">
        <f>IF('[1]Rent Schedule'!H24=0," ",'[1]Rent Schedule'!H24)</f>
        <v> </v>
      </c>
      <c r="D46" s="27">
        <f>IF($D$44="13A RENT",'[1]Data Consolidat'!AM36,'[1]Data Consolidat'!AL54)</f>
        <v>0</v>
      </c>
      <c r="E46" s="28" t="str">
        <f>IF('[1]Rent Schedule'!I24=0," ",'[1]Rent Schedule'!I24)</f>
        <v> </v>
      </c>
      <c r="F46" s="28" t="str">
        <f aca="true" t="shared" si="0" ref="F46:F53">IF(C46=" "," ",I46-C46)</f>
        <v> </v>
      </c>
      <c r="G46" s="28" t="str">
        <f aca="true" t="shared" si="1" ref="G46:G53">IF(D46=0," ",J46-D46)</f>
        <v> </v>
      </c>
      <c r="H46" s="28" t="str">
        <f aca="true" t="shared" si="2" ref="H46:H53">IF(E46=" "," ",K46-E46)</f>
        <v> </v>
      </c>
      <c r="I46" s="28" t="str">
        <f>IF('[1]Rent Schedule'!J24=0," ",'[1]Rent Schedule'!J24)</f>
        <v> </v>
      </c>
      <c r="J46" s="28" t="str">
        <f aca="true" t="shared" si="3" ref="J46:J53">IF($P$44=1,O46,N46)</f>
        <v> </v>
      </c>
      <c r="K46" s="28" t="str">
        <f>IF('[1]Rent Schedule'!K24=0," ",'[1]Rent Schedule'!K24)</f>
        <v> </v>
      </c>
      <c r="L46" s="29" t="str">
        <f>IF('[1]Rent Schedule'!L24=0," ",'[1]Rent Schedule'!L24)</f>
        <v> </v>
      </c>
      <c r="M46" s="30" t="str">
        <f>IF('[1]Rent Schedule'!M24="N/A"," ",'[1]Rent Schedule'!M24)</f>
        <v> </v>
      </c>
      <c r="N46" s="31" t="str">
        <f>IF('[1]Data Consolidat'!$AK$54=0," ",'[1]Data Consolidat'!$AK$54)</f>
        <v> </v>
      </c>
      <c r="O46" s="31" t="str">
        <f>IF('[1]Data Consolidat'!AN36=0," ",'[1]Data Consolidat'!AN36)</f>
        <v> </v>
      </c>
    </row>
    <row r="47" spans="2:15" s="9" customFormat="1" ht="15" customHeight="1">
      <c r="B47" s="162" t="str">
        <f>'[1]Rent Schedule'!F25</f>
        <v>-BR</v>
      </c>
      <c r="C47" s="26" t="str">
        <f>IF('[1]Rent Schedule'!H25=0," ",'[1]Rent Schedule'!H25)</f>
        <v> </v>
      </c>
      <c r="D47" s="27">
        <f>IF($D$44="13A RENT",'[1]Data Consolidat'!AM37,'[1]Data Consolidat'!AL55)</f>
        <v>0</v>
      </c>
      <c r="E47" s="28" t="str">
        <f>IF('[1]Rent Schedule'!I25=0," ",'[1]Rent Schedule'!I25)</f>
        <v> </v>
      </c>
      <c r="F47" s="28" t="str">
        <f t="shared" si="0"/>
        <v> </v>
      </c>
      <c r="G47" s="28" t="str">
        <f t="shared" si="1"/>
        <v> </v>
      </c>
      <c r="H47" s="28" t="str">
        <f t="shared" si="2"/>
        <v> </v>
      </c>
      <c r="I47" s="28" t="str">
        <f>IF('[1]Rent Schedule'!J25=0," ",'[1]Rent Schedule'!J25)</f>
        <v> </v>
      </c>
      <c r="J47" s="28" t="str">
        <f t="shared" si="3"/>
        <v> </v>
      </c>
      <c r="K47" s="28" t="str">
        <f>IF('[1]Rent Schedule'!K25=0," ",'[1]Rent Schedule'!K25)</f>
        <v> </v>
      </c>
      <c r="L47" s="29" t="str">
        <f>IF('[1]Rent Schedule'!L25=0," ",'[1]Rent Schedule'!L25)</f>
        <v> </v>
      </c>
      <c r="M47" s="30" t="str">
        <f>IF('[1]Rent Schedule'!M25="N/A"," ",'[1]Rent Schedule'!M25)</f>
        <v> </v>
      </c>
      <c r="N47" s="31" t="str">
        <f>IF('[1]Data Consolidat'!$AK$55=0," ",'[1]Data Consolidat'!$AK$55)</f>
        <v> </v>
      </c>
      <c r="O47" s="31" t="str">
        <f>IF('[1]Data Consolidat'!AN37=0," ",'[1]Data Consolidat'!AN37)</f>
        <v> </v>
      </c>
    </row>
    <row r="48" spans="2:15" s="9" customFormat="1" ht="15" customHeight="1">
      <c r="B48" s="162" t="str">
        <f>'[1]Rent Schedule'!F26</f>
        <v>-BR</v>
      </c>
      <c r="C48" s="26" t="str">
        <f>IF('[1]Rent Schedule'!H26=0," ",'[1]Rent Schedule'!H26)</f>
        <v> </v>
      </c>
      <c r="D48" s="27">
        <f>IF($D$44="13A RENT",'[1]Data Consolidat'!AM38,'[1]Data Consolidat'!AL56)</f>
        <v>0</v>
      </c>
      <c r="E48" s="28" t="str">
        <f>IF('[1]Rent Schedule'!I26=0," ",'[1]Rent Schedule'!I26)</f>
        <v> </v>
      </c>
      <c r="F48" s="28" t="str">
        <f t="shared" si="0"/>
        <v> </v>
      </c>
      <c r="G48" s="28" t="str">
        <f t="shared" si="1"/>
        <v> </v>
      </c>
      <c r="H48" s="28" t="str">
        <f t="shared" si="2"/>
        <v> </v>
      </c>
      <c r="I48" s="28" t="str">
        <f>IF('[1]Rent Schedule'!J26=0," ",'[1]Rent Schedule'!J26)</f>
        <v> </v>
      </c>
      <c r="J48" s="28" t="str">
        <f t="shared" si="3"/>
        <v> </v>
      </c>
      <c r="K48" s="28" t="str">
        <f>IF('[1]Rent Schedule'!K26=0," ",'[1]Rent Schedule'!K26)</f>
        <v> </v>
      </c>
      <c r="L48" s="29" t="str">
        <f>IF('[1]Rent Schedule'!L26=0," ",'[1]Rent Schedule'!L26)</f>
        <v> </v>
      </c>
      <c r="M48" s="30" t="str">
        <f>IF('[1]Rent Schedule'!M26="N/A"," ",'[1]Rent Schedule'!M26)</f>
        <v> </v>
      </c>
      <c r="N48" s="31" t="str">
        <f>IF('[1]Data Consolidat'!$AK$56=0," ",'[1]Data Consolidat'!$AK$56)</f>
        <v> </v>
      </c>
      <c r="O48" s="31" t="str">
        <f>IF('[1]Data Consolidat'!AN38=0," ",'[1]Data Consolidat'!AN38)</f>
        <v> </v>
      </c>
    </row>
    <row r="49" spans="2:15" s="9" customFormat="1" ht="15" customHeight="1">
      <c r="B49" s="162" t="str">
        <f>'[1]Rent Schedule'!F27</f>
        <v>-BR</v>
      </c>
      <c r="C49" s="26" t="str">
        <f>IF('[1]Rent Schedule'!H27=0," ",'[1]Rent Schedule'!H27)</f>
        <v> </v>
      </c>
      <c r="D49" s="27">
        <f>IF($D$44="13A RENT",'[1]Data Consolidat'!AM39,'[1]Data Consolidat'!AL57)</f>
        <v>0</v>
      </c>
      <c r="E49" s="28" t="str">
        <f>IF('[1]Rent Schedule'!I27=0," ",'[1]Rent Schedule'!I27)</f>
        <v> </v>
      </c>
      <c r="F49" s="28" t="str">
        <f t="shared" si="0"/>
        <v> </v>
      </c>
      <c r="G49" s="28" t="str">
        <f t="shared" si="1"/>
        <v> </v>
      </c>
      <c r="H49" s="28" t="str">
        <f t="shared" si="2"/>
        <v> </v>
      </c>
      <c r="I49" s="28" t="str">
        <f>IF('[1]Rent Schedule'!J27=0," ",'[1]Rent Schedule'!J27)</f>
        <v> </v>
      </c>
      <c r="J49" s="28" t="str">
        <f t="shared" si="3"/>
        <v> </v>
      </c>
      <c r="K49" s="28" t="str">
        <f>IF('[1]Rent Schedule'!K27=0," ",'[1]Rent Schedule'!K27)</f>
        <v> </v>
      </c>
      <c r="L49" s="29" t="str">
        <f>IF('[1]Rent Schedule'!L27=0," ",'[1]Rent Schedule'!L27)</f>
        <v> </v>
      </c>
      <c r="M49" s="30" t="str">
        <f>IF('[1]Rent Schedule'!M27="N/A"," ",'[1]Rent Schedule'!M27)</f>
        <v> </v>
      </c>
      <c r="N49" s="31" t="str">
        <f>IF('[1]Data Consolidat'!$AK$57=0," ",'[1]Data Consolidat'!$AK$57)</f>
        <v> </v>
      </c>
      <c r="O49" s="31" t="str">
        <f>IF('[1]Data Consolidat'!AN39=0," ",'[1]Data Consolidat'!AN39)</f>
        <v> </v>
      </c>
    </row>
    <row r="50" spans="2:15" s="9" customFormat="1" ht="15" customHeight="1">
      <c r="B50" s="162" t="str">
        <f>'[1]Rent Schedule'!F28</f>
        <v>-BR</v>
      </c>
      <c r="C50" s="26" t="str">
        <f>IF('[1]Rent Schedule'!H28=0," ",'[1]Rent Schedule'!H28)</f>
        <v> </v>
      </c>
      <c r="D50" s="27">
        <f>IF($D$44="13A RENT",'[1]Data Consolidat'!AM40,'[1]Data Consolidat'!AL58)</f>
        <v>0</v>
      </c>
      <c r="E50" s="28" t="str">
        <f>IF('[1]Rent Schedule'!I28=0," ",'[1]Rent Schedule'!I28)</f>
        <v> </v>
      </c>
      <c r="F50" s="28" t="str">
        <f t="shared" si="0"/>
        <v> </v>
      </c>
      <c r="G50" s="28" t="str">
        <f t="shared" si="1"/>
        <v> </v>
      </c>
      <c r="H50" s="28" t="str">
        <f t="shared" si="2"/>
        <v> </v>
      </c>
      <c r="I50" s="28" t="str">
        <f>IF('[1]Rent Schedule'!J28=0," ",'[1]Rent Schedule'!J28)</f>
        <v> </v>
      </c>
      <c r="J50" s="28" t="str">
        <f t="shared" si="3"/>
        <v> </v>
      </c>
      <c r="K50" s="28" t="str">
        <f>IF('[1]Rent Schedule'!K28=0," ",'[1]Rent Schedule'!K28)</f>
        <v> </v>
      </c>
      <c r="L50" s="29" t="str">
        <f>IF('[1]Rent Schedule'!L28=0," ",'[1]Rent Schedule'!L28)</f>
        <v> </v>
      </c>
      <c r="M50" s="30" t="str">
        <f>IF('[1]Rent Schedule'!M28="N/A"," ",'[1]Rent Schedule'!M28)</f>
        <v> </v>
      </c>
      <c r="N50" s="31" t="str">
        <f>IF('[1]Data Consolidat'!$AK$58=0," ",'[1]Data Consolidat'!$AK$58)</f>
        <v> </v>
      </c>
      <c r="O50" s="31" t="str">
        <f>IF('[1]Data Consolidat'!AN40=0," ",'[1]Data Consolidat'!AN40)</f>
        <v> </v>
      </c>
    </row>
    <row r="51" spans="2:15" s="9" customFormat="1" ht="15" customHeight="1">
      <c r="B51" s="162" t="str">
        <f>'[1]Rent Schedule'!F29</f>
        <v>-BR</v>
      </c>
      <c r="C51" s="26" t="str">
        <f>IF('[1]Rent Schedule'!H29=0," ",'[1]Rent Schedule'!H29)</f>
        <v> </v>
      </c>
      <c r="D51" s="27">
        <f>IF($D$44="13A RENT",'[1]Data Consolidat'!AM41,'[1]Data Consolidat'!AL59)</f>
        <v>0</v>
      </c>
      <c r="E51" s="28" t="str">
        <f>IF('[1]Rent Schedule'!I29=0," ",'[1]Rent Schedule'!I29)</f>
        <v> </v>
      </c>
      <c r="F51" s="28" t="str">
        <f t="shared" si="0"/>
        <v> </v>
      </c>
      <c r="G51" s="28" t="str">
        <f t="shared" si="1"/>
        <v> </v>
      </c>
      <c r="H51" s="28" t="str">
        <f t="shared" si="2"/>
        <v> </v>
      </c>
      <c r="I51" s="28" t="str">
        <f>IF('[1]Rent Schedule'!J29=0," ",'[1]Rent Schedule'!J29)</f>
        <v> </v>
      </c>
      <c r="J51" s="28" t="str">
        <f t="shared" si="3"/>
        <v> </v>
      </c>
      <c r="K51" s="28" t="str">
        <f>IF('[1]Rent Schedule'!K29=0," ",'[1]Rent Schedule'!K29)</f>
        <v> </v>
      </c>
      <c r="L51" s="29" t="str">
        <f>IF('[1]Rent Schedule'!L29=0," ",'[1]Rent Schedule'!L29)</f>
        <v> </v>
      </c>
      <c r="M51" s="30" t="str">
        <f>IF('[1]Rent Schedule'!M29="N/A"," ",'[1]Rent Schedule'!M29)</f>
        <v> </v>
      </c>
      <c r="N51" s="31" t="str">
        <f>IF('[1]Data Consolidat'!$AK$59=0," ",'[1]Data Consolidat'!$AK$59)</f>
        <v> </v>
      </c>
      <c r="O51" s="31" t="str">
        <f>IF('[1]Data Consolidat'!AN41=0," ",'[1]Data Consolidat'!AN41)</f>
        <v> </v>
      </c>
    </row>
    <row r="52" spans="2:15" s="9" customFormat="1" ht="15.75">
      <c r="B52" s="162" t="str">
        <f>'[1]Rent Schedule'!F30</f>
        <v>-BR</v>
      </c>
      <c r="C52" s="26" t="str">
        <f>IF('[1]Rent Schedule'!H30=0," ",'[1]Rent Schedule'!H30)</f>
        <v> </v>
      </c>
      <c r="D52" s="27">
        <f>IF($D$44="13A RENT",'[1]Data Consolidat'!AM42,'[1]Data Consolidat'!AL60)</f>
        <v>0</v>
      </c>
      <c r="E52" s="28" t="str">
        <f>IF('[1]Rent Schedule'!I30=0," ",'[1]Rent Schedule'!I30)</f>
        <v> </v>
      </c>
      <c r="F52" s="28" t="str">
        <f t="shared" si="0"/>
        <v> </v>
      </c>
      <c r="G52" s="28" t="str">
        <f t="shared" si="1"/>
        <v> </v>
      </c>
      <c r="H52" s="28" t="str">
        <f t="shared" si="2"/>
        <v> </v>
      </c>
      <c r="I52" s="28" t="str">
        <f>IF('[1]Rent Schedule'!J30=0," ",'[1]Rent Schedule'!J30)</f>
        <v> </v>
      </c>
      <c r="J52" s="28" t="str">
        <f t="shared" si="3"/>
        <v> </v>
      </c>
      <c r="K52" s="28" t="str">
        <f>IF('[1]Rent Schedule'!K30=0," ",'[1]Rent Schedule'!K30)</f>
        <v> </v>
      </c>
      <c r="L52" s="29" t="str">
        <f>IF('[1]Rent Schedule'!L30=0," ",'[1]Rent Schedule'!L30)</f>
        <v> </v>
      </c>
      <c r="M52" s="30" t="str">
        <f>IF('[1]Rent Schedule'!M30="N/A"," ",'[1]Rent Schedule'!M30)</f>
        <v> </v>
      </c>
      <c r="N52" s="31" t="str">
        <f>IF('[1]Data Consolidat'!$AK$60=0," ",'[1]Data Consolidat'!$AK$60)</f>
        <v> </v>
      </c>
      <c r="O52" s="31" t="str">
        <f>IF('[1]Data Consolidat'!AN42=0," ",'[1]Data Consolidat'!AN42)</f>
        <v> </v>
      </c>
    </row>
    <row r="53" spans="2:15" s="9" customFormat="1" ht="15.75">
      <c r="B53" s="163" t="str">
        <f>'[1]Rent Schedule'!F31</f>
        <v>-BR</v>
      </c>
      <c r="C53" s="32" t="str">
        <f>IF('[1]Rent Schedule'!H31=0," ",'[1]Rent Schedule'!H31)</f>
        <v> </v>
      </c>
      <c r="D53" s="27">
        <f>IF($D$44="13A RENT",'[1]Data Consolidat'!AM43,'[1]Data Consolidat'!AL61)</f>
        <v>0</v>
      </c>
      <c r="E53" s="33" t="str">
        <f>IF('[1]Rent Schedule'!I31=0," ",'[1]Rent Schedule'!I31)</f>
        <v> </v>
      </c>
      <c r="F53" s="28" t="str">
        <f t="shared" si="0"/>
        <v> </v>
      </c>
      <c r="G53" s="28" t="str">
        <f t="shared" si="1"/>
        <v> </v>
      </c>
      <c r="H53" s="28" t="str">
        <f t="shared" si="2"/>
        <v> </v>
      </c>
      <c r="I53" s="33" t="str">
        <f>IF('[1]Rent Schedule'!J31=0," ",'[1]Rent Schedule'!J31)</f>
        <v> </v>
      </c>
      <c r="J53" s="28" t="str">
        <f t="shared" si="3"/>
        <v> </v>
      </c>
      <c r="K53" s="33" t="str">
        <f>IF('[1]Rent Schedule'!K31=0," ",'[1]Rent Schedule'!K31)</f>
        <v> </v>
      </c>
      <c r="L53" s="34" t="str">
        <f>IF('[1]Rent Schedule'!L31=0," ",'[1]Rent Schedule'!L31)</f>
        <v> </v>
      </c>
      <c r="M53" s="40" t="str">
        <f>IF('[1]Rent Schedule'!M31="N/A"," ",'[1]Rent Schedule'!M31)</f>
        <v> </v>
      </c>
      <c r="N53" s="31" t="str">
        <f>IF('[1]Data Consolidat'!$AK$61=0," ",'[1]Data Consolidat'!$AK$61)</f>
        <v> </v>
      </c>
      <c r="O53" s="35" t="str">
        <f>IF('[1]Data Consolidat'!AN43=0," ",'[1]Data Consolidat'!AN43)</f>
        <v> </v>
      </c>
    </row>
    <row r="54" spans="2:15" s="9" customFormat="1" ht="6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ht="15.75">
      <c r="C55" s="6"/>
    </row>
    <row r="56" spans="2:10" ht="33.75" customHeight="1">
      <c r="B56" s="389" t="s">
        <v>242</v>
      </c>
      <c r="C56" s="389"/>
      <c r="D56" s="389"/>
      <c r="E56" s="389"/>
      <c r="F56" s="389"/>
      <c r="G56" s="389"/>
      <c r="H56" s="389"/>
      <c r="I56" s="389"/>
      <c r="J56" s="389"/>
    </row>
    <row r="57" spans="2:10" ht="15">
      <c r="B57" s="74"/>
      <c r="C57" s="74"/>
      <c r="D57" s="74"/>
      <c r="E57" s="74"/>
      <c r="F57" s="74"/>
      <c r="G57" s="74"/>
      <c r="H57" s="74"/>
      <c r="I57" s="74"/>
      <c r="J57" s="74"/>
    </row>
    <row r="58" spans="2:10" ht="15.75">
      <c r="B58" s="74"/>
      <c r="C58" s="164" t="s">
        <v>75</v>
      </c>
      <c r="D58" s="75"/>
      <c r="E58" s="164" t="s">
        <v>74</v>
      </c>
      <c r="F58" s="75"/>
      <c r="G58" s="75"/>
      <c r="H58" s="164" t="s">
        <v>73</v>
      </c>
      <c r="I58" s="74"/>
      <c r="J58" s="74"/>
    </row>
    <row r="59" spans="2:10" ht="15">
      <c r="B59" s="74"/>
      <c r="C59" s="74"/>
      <c r="D59" s="74"/>
      <c r="E59" s="74"/>
      <c r="F59" s="74"/>
      <c r="G59" s="74"/>
      <c r="H59" s="74"/>
      <c r="I59" s="74"/>
      <c r="J59" s="74"/>
    </row>
    <row r="60" spans="2:10" ht="15.75">
      <c r="B60" s="6" t="s">
        <v>6</v>
      </c>
      <c r="C60" s="150"/>
      <c r="D60" s="150"/>
      <c r="E60" s="74"/>
      <c r="F60" s="74"/>
      <c r="G60" s="74"/>
      <c r="H60" s="75">
        <f>('[1]Data Consolidat'!B17)</f>
      </c>
      <c r="I60" s="74"/>
      <c r="J60" s="74"/>
    </row>
    <row r="61" spans="2:10" ht="15.75">
      <c r="B61" s="6" t="s">
        <v>7</v>
      </c>
      <c r="C61" s="150"/>
      <c r="D61" s="150"/>
      <c r="E61" s="74"/>
      <c r="F61" s="74"/>
      <c r="G61" s="74"/>
      <c r="H61" s="75">
        <f>('[1]Data Consolidat'!B61)</f>
      </c>
      <c r="I61" s="74"/>
      <c r="J61" s="74"/>
    </row>
    <row r="62" spans="2:10" ht="15.75">
      <c r="B62" s="6" t="s">
        <v>8</v>
      </c>
      <c r="C62" s="150"/>
      <c r="D62" s="150"/>
      <c r="E62" s="74"/>
      <c r="F62" s="74"/>
      <c r="G62" s="74"/>
      <c r="H62" s="75">
        <f>('[1]Data Consolidat'!B62)</f>
      </c>
      <c r="I62" s="74"/>
      <c r="J62" s="74"/>
    </row>
    <row r="63" spans="2:10" ht="15.75">
      <c r="B63" s="6" t="s">
        <v>9</v>
      </c>
      <c r="C63" s="150"/>
      <c r="D63" s="150"/>
      <c r="E63" s="74"/>
      <c r="F63" s="74"/>
      <c r="G63" s="74"/>
      <c r="H63" s="75">
        <f>('[1]Data Consolidat'!B63)</f>
      </c>
      <c r="I63" s="74"/>
      <c r="J63" s="74"/>
    </row>
    <row r="64" spans="2:10" ht="15.75">
      <c r="B64" s="6" t="s">
        <v>10</v>
      </c>
      <c r="C64" s="6" t="s">
        <v>11</v>
      </c>
      <c r="D64" s="150"/>
      <c r="E64" s="74"/>
      <c r="F64" s="74"/>
      <c r="G64" s="74"/>
      <c r="H64" s="75">
        <f>('[1]Data Consolidat'!B64)</f>
      </c>
      <c r="I64" s="132" t="str">
        <f>('[1]Data Consolidat'!B65)</f>
        <v>00000-0000</v>
      </c>
      <c r="J64" s="74"/>
    </row>
    <row r="65" ht="3" customHeight="1"/>
    <row r="66" ht="30.75" customHeight="1"/>
    <row r="68" spans="2:10" ht="15">
      <c r="B68" s="150" t="s">
        <v>78</v>
      </c>
      <c r="C68" s="74"/>
      <c r="D68" s="74"/>
      <c r="E68" s="74"/>
      <c r="F68" s="74"/>
      <c r="G68" s="74"/>
      <c r="H68" s="150"/>
      <c r="I68" s="150"/>
      <c r="J68" s="150"/>
    </row>
    <row r="69" spans="2:10" ht="15">
      <c r="B69" s="150" t="s">
        <v>79</v>
      </c>
      <c r="C69" s="74"/>
      <c r="D69" s="74"/>
      <c r="E69" s="74"/>
      <c r="F69" s="74"/>
      <c r="G69" s="74"/>
      <c r="H69" s="150"/>
      <c r="I69" s="150"/>
      <c r="J69" s="150"/>
    </row>
    <row r="70" spans="2:10" s="9" customFormat="1" ht="15">
      <c r="B70" s="136" t="s">
        <v>80</v>
      </c>
      <c r="C70" s="73"/>
      <c r="D70" s="73"/>
      <c r="E70" s="73"/>
      <c r="F70" s="73"/>
      <c r="G70" s="73"/>
      <c r="H70" s="174"/>
      <c r="I70" s="174"/>
      <c r="J70" s="174"/>
    </row>
    <row r="71" spans="2:10" ht="15">
      <c r="B71" s="136" t="s">
        <v>81</v>
      </c>
      <c r="C71" s="74"/>
      <c r="D71" s="74"/>
      <c r="E71" s="74"/>
      <c r="F71" s="74"/>
      <c r="G71" s="74"/>
      <c r="H71" s="150"/>
      <c r="I71" s="150"/>
      <c r="J71" s="150"/>
    </row>
    <row r="72" spans="2:10" ht="15.75">
      <c r="B72" s="136" t="s">
        <v>82</v>
      </c>
      <c r="C72" s="74"/>
      <c r="D72" s="74"/>
      <c r="E72" s="74"/>
      <c r="F72" s="381">
        <f>('[1]Time_Line'!H43)</f>
        <v>40950</v>
      </c>
      <c r="G72" s="381"/>
      <c r="H72" s="150"/>
      <c r="I72" s="150"/>
      <c r="J72" s="150"/>
    </row>
    <row r="73" spans="2:10" ht="15">
      <c r="B73" s="150"/>
      <c r="C73" s="150"/>
      <c r="D73" s="150"/>
      <c r="E73" s="150"/>
      <c r="F73" s="150"/>
      <c r="G73" s="150"/>
      <c r="H73" s="150"/>
      <c r="I73" s="150"/>
      <c r="J73" s="150"/>
    </row>
    <row r="74" spans="2:10" ht="15.75">
      <c r="B74" s="136" t="s">
        <v>83</v>
      </c>
      <c r="C74" s="74"/>
      <c r="D74" s="74"/>
      <c r="E74" s="74"/>
      <c r="F74" s="128">
        <f>('[1]Time_Line'!H44)</f>
        <v>40952</v>
      </c>
      <c r="G74" s="136" t="s">
        <v>84</v>
      </c>
      <c r="H74" s="128">
        <f>('[1]Time_Line'!H45)</f>
        <v>40956</v>
      </c>
      <c r="I74" s="150"/>
      <c r="J74" s="150"/>
    </row>
    <row r="75" spans="2:10" ht="15">
      <c r="B75" s="136" t="s">
        <v>85</v>
      </c>
      <c r="C75" s="74"/>
      <c r="D75" s="74"/>
      <c r="E75" s="74"/>
      <c r="F75" s="74"/>
      <c r="G75" s="74"/>
      <c r="H75" s="74"/>
      <c r="I75" s="150"/>
      <c r="J75" s="150"/>
    </row>
    <row r="76" spans="2:10" ht="15">
      <c r="B76" s="136" t="s">
        <v>243</v>
      </c>
      <c r="C76" s="74"/>
      <c r="D76" s="74"/>
      <c r="E76" s="74"/>
      <c r="F76" s="74"/>
      <c r="G76" s="74"/>
      <c r="H76" s="74"/>
      <c r="I76" s="150"/>
      <c r="J76" s="150"/>
    </row>
    <row r="77" spans="2:10" ht="7.5" customHeight="1">
      <c r="B77" s="150"/>
      <c r="C77" s="150"/>
      <c r="D77" s="150"/>
      <c r="E77" s="150"/>
      <c r="F77" s="150"/>
      <c r="G77" s="150"/>
      <c r="H77" s="150"/>
      <c r="I77" s="150"/>
      <c r="J77" s="150"/>
    </row>
    <row r="78" spans="2:10" ht="15">
      <c r="B78" s="136" t="s">
        <v>86</v>
      </c>
      <c r="C78" s="74"/>
      <c r="D78" s="74"/>
      <c r="E78" s="74"/>
      <c r="F78" s="74"/>
      <c r="G78" s="74"/>
      <c r="H78" s="74"/>
      <c r="I78" s="150"/>
      <c r="J78" s="150"/>
    </row>
    <row r="79" spans="2:10" ht="15">
      <c r="B79" s="136" t="s">
        <v>244</v>
      </c>
      <c r="C79" s="74"/>
      <c r="D79" s="74"/>
      <c r="E79" s="74"/>
      <c r="F79" s="74"/>
      <c r="G79" s="74"/>
      <c r="H79" s="74"/>
      <c r="I79" s="150"/>
      <c r="J79" s="150"/>
    </row>
    <row r="80" spans="2:10" ht="15.75">
      <c r="B80" s="136" t="s">
        <v>87</v>
      </c>
      <c r="C80" s="74"/>
      <c r="D80" s="74"/>
      <c r="E80" s="74"/>
      <c r="F80" s="74"/>
      <c r="G80" s="74"/>
      <c r="H80" s="128"/>
      <c r="I80" s="345">
        <f>'[1]Time_Line'!H47</f>
        <v>40962</v>
      </c>
      <c r="J80" s="150"/>
    </row>
    <row r="81" spans="2:10" ht="15.75" customHeight="1">
      <c r="B81" s="136" t="s">
        <v>245</v>
      </c>
      <c r="C81" s="74"/>
      <c r="D81" s="74"/>
      <c r="E81" s="74"/>
      <c r="F81" s="128">
        <f>'[1]Time_Line'!H49</f>
        <v>40966</v>
      </c>
      <c r="G81" s="136" t="s">
        <v>88</v>
      </c>
      <c r="H81" s="74"/>
      <c r="I81" s="74"/>
      <c r="J81" s="74"/>
    </row>
    <row r="82" spans="2:10" ht="15">
      <c r="B82" s="136" t="s">
        <v>246</v>
      </c>
      <c r="C82" s="74"/>
      <c r="D82" s="74"/>
      <c r="E82" s="74"/>
      <c r="F82" s="74"/>
      <c r="G82" s="74"/>
      <c r="H82" s="74"/>
      <c r="I82" s="74"/>
      <c r="J82" s="74"/>
    </row>
    <row r="83" spans="2:10" ht="15.75">
      <c r="B83" s="136" t="s">
        <v>247</v>
      </c>
      <c r="C83" s="74"/>
      <c r="D83" s="74"/>
      <c r="E83" s="74"/>
      <c r="F83" s="74"/>
      <c r="G83" s="74"/>
      <c r="H83" s="74"/>
      <c r="I83" s="375">
        <f>('[1]Time_Line'!H54)</f>
        <v>40995</v>
      </c>
      <c r="J83" s="376"/>
    </row>
    <row r="84" spans="2:10" ht="15"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">
      <c r="A85" s="74"/>
      <c r="B85" s="136" t="s">
        <v>89</v>
      </c>
      <c r="C85" s="74"/>
      <c r="D85" s="74"/>
      <c r="E85" s="74"/>
      <c r="F85" s="74"/>
      <c r="G85" s="74"/>
      <c r="H85" s="150"/>
      <c r="I85" s="150"/>
      <c r="J85" s="150"/>
    </row>
    <row r="86" spans="1:10" ht="15">
      <c r="A86" s="74"/>
      <c r="B86" s="136" t="s">
        <v>248</v>
      </c>
      <c r="C86" s="74"/>
      <c r="D86" s="74"/>
      <c r="E86" s="74"/>
      <c r="F86" s="74"/>
      <c r="G86" s="74"/>
      <c r="H86" s="150"/>
      <c r="I86" s="150"/>
      <c r="J86" s="150"/>
    </row>
    <row r="87" spans="1:10" ht="15">
      <c r="A87" s="74"/>
      <c r="B87" s="136" t="s">
        <v>90</v>
      </c>
      <c r="C87" s="74"/>
      <c r="D87" s="74"/>
      <c r="E87" s="74"/>
      <c r="F87" s="74"/>
      <c r="G87" s="74"/>
      <c r="H87" s="150"/>
      <c r="I87" s="150"/>
      <c r="J87" s="150"/>
    </row>
    <row r="88" spans="2:10" ht="15">
      <c r="B88" s="150"/>
      <c r="C88" s="150"/>
      <c r="D88" s="150"/>
      <c r="E88" s="150"/>
      <c r="F88" s="150"/>
      <c r="G88" s="150"/>
      <c r="H88" s="150"/>
      <c r="I88" s="150"/>
      <c r="J88" s="150"/>
    </row>
    <row r="89" spans="2:10" ht="15">
      <c r="B89" s="136" t="s">
        <v>91</v>
      </c>
      <c r="C89" s="74"/>
      <c r="D89" s="74"/>
      <c r="E89" s="74"/>
      <c r="F89" s="74"/>
      <c r="G89" s="74"/>
      <c r="H89" s="150"/>
      <c r="I89" s="150"/>
      <c r="J89" s="150"/>
    </row>
    <row r="90" spans="2:10" ht="15">
      <c r="B90" s="136" t="s">
        <v>250</v>
      </c>
      <c r="C90" s="74"/>
      <c r="D90" s="74"/>
      <c r="E90" s="74"/>
      <c r="F90" s="74"/>
      <c r="G90" s="74"/>
      <c r="H90" s="150"/>
      <c r="I90" s="150"/>
      <c r="J90" s="150"/>
    </row>
    <row r="91" spans="2:10" ht="15">
      <c r="B91" s="150" t="s">
        <v>231</v>
      </c>
      <c r="C91" s="74"/>
      <c r="D91" s="74"/>
      <c r="E91" s="74"/>
      <c r="F91" s="74"/>
      <c r="G91" s="74"/>
      <c r="H91" s="150"/>
      <c r="I91" s="150"/>
      <c r="J91" s="150"/>
    </row>
    <row r="92" spans="2:10" ht="15">
      <c r="B92" s="150"/>
      <c r="C92" s="150"/>
      <c r="D92" s="150"/>
      <c r="E92" s="150"/>
      <c r="F92" s="150"/>
      <c r="G92" s="150"/>
      <c r="H92" s="150"/>
      <c r="I92" s="150"/>
      <c r="J92" s="150"/>
    </row>
    <row r="93" spans="2:10" ht="15">
      <c r="B93" s="136" t="s">
        <v>92</v>
      </c>
      <c r="C93" s="74"/>
      <c r="D93" s="74"/>
      <c r="E93" s="74"/>
      <c r="F93" s="74"/>
      <c r="G93" s="74"/>
      <c r="H93" s="150"/>
      <c r="I93" s="150"/>
      <c r="J93" s="150"/>
    </row>
    <row r="94" spans="2:10" ht="15">
      <c r="B94" s="150"/>
      <c r="C94" s="150"/>
      <c r="D94" s="150"/>
      <c r="E94" s="150"/>
      <c r="F94" s="150"/>
      <c r="G94" s="150"/>
      <c r="H94" s="150"/>
      <c r="I94" s="150"/>
      <c r="J94" s="150"/>
    </row>
    <row r="95" spans="2:10" ht="15">
      <c r="B95" s="138" t="s">
        <v>251</v>
      </c>
      <c r="C95" s="74"/>
      <c r="D95" s="74"/>
      <c r="E95" s="74"/>
      <c r="F95" s="74"/>
      <c r="G95" s="150"/>
      <c r="H95" s="150"/>
      <c r="I95" s="150"/>
      <c r="J95" s="150"/>
    </row>
    <row r="96" spans="3:6" ht="15">
      <c r="C96" s="150"/>
      <c r="D96" s="150"/>
      <c r="E96" s="150"/>
      <c r="F96" s="150"/>
    </row>
    <row r="97" spans="3:6" ht="15">
      <c r="C97" s="150"/>
      <c r="D97" s="150"/>
      <c r="E97" s="150"/>
      <c r="F97" s="150"/>
    </row>
    <row r="98" spans="2:13" ht="15">
      <c r="B98" s="74"/>
      <c r="C98" s="150" t="s">
        <v>93</v>
      </c>
      <c r="D98" s="150"/>
      <c r="E98" s="150"/>
      <c r="F98" s="150"/>
      <c r="G98" s="74"/>
      <c r="H98" s="74"/>
      <c r="I98" s="74"/>
      <c r="J98" s="74"/>
      <c r="K98" s="74"/>
      <c r="L98" s="74"/>
      <c r="M98" s="74"/>
    </row>
    <row r="99" spans="2:13" ht="15.75">
      <c r="B99" s="74"/>
      <c r="C99" s="150"/>
      <c r="D99" s="165" t="s">
        <v>94</v>
      </c>
      <c r="E99" s="372">
        <f>('[1]Data Consolidat'!B67)</f>
      </c>
      <c r="F99" s="373"/>
      <c r="G99" s="74"/>
      <c r="H99" s="74"/>
      <c r="I99" s="74"/>
      <c r="J99" s="74"/>
      <c r="K99" s="74"/>
      <c r="L99" s="74"/>
      <c r="M99" s="74"/>
    </row>
    <row r="100" spans="2:13" ht="15">
      <c r="B100" s="74"/>
      <c r="C100" s="150"/>
      <c r="D100" s="150"/>
      <c r="E100" s="150"/>
      <c r="F100" s="150"/>
      <c r="G100" s="74"/>
      <c r="H100" s="74"/>
      <c r="I100" s="74"/>
      <c r="J100" s="74"/>
      <c r="K100" s="74"/>
      <c r="L100" s="74"/>
      <c r="M100" s="74"/>
    </row>
    <row r="101" spans="2:13" ht="15.75">
      <c r="B101" s="74"/>
      <c r="C101" s="171" t="s">
        <v>95</v>
      </c>
      <c r="D101" s="368">
        <f>('[1]Data Consolidat'!B68)</f>
      </c>
      <c r="E101" s="369"/>
      <c r="F101" s="369"/>
      <c r="G101" s="74"/>
      <c r="H101" s="74"/>
      <c r="I101" s="74"/>
      <c r="J101" s="74"/>
      <c r="K101" s="74"/>
      <c r="L101" s="74"/>
      <c r="M101" s="74"/>
    </row>
    <row r="102" spans="2:13" ht="15">
      <c r="B102" s="74"/>
      <c r="C102" s="150"/>
      <c r="D102" s="222"/>
      <c r="E102" s="222"/>
      <c r="F102" s="222"/>
      <c r="G102" s="74"/>
      <c r="H102" s="74"/>
      <c r="I102" s="74"/>
      <c r="J102" s="74"/>
      <c r="K102" s="74"/>
      <c r="L102" s="74"/>
      <c r="M102" s="74"/>
    </row>
    <row r="103" spans="2:13" ht="15">
      <c r="B103" s="74"/>
      <c r="C103" s="150"/>
      <c r="D103" s="150"/>
      <c r="E103" s="150"/>
      <c r="F103" s="150"/>
      <c r="G103" s="74"/>
      <c r="H103" s="74"/>
      <c r="I103" s="74"/>
      <c r="J103" s="74"/>
      <c r="K103" s="74"/>
      <c r="L103" s="74"/>
      <c r="M103" s="74"/>
    </row>
    <row r="104" spans="2:13" ht="15.75">
      <c r="B104" s="74"/>
      <c r="C104" s="171" t="s">
        <v>96</v>
      </c>
      <c r="D104" s="368">
        <f>'[1]Data Consolidat'!B17</f>
      </c>
      <c r="E104" s="369"/>
      <c r="F104" s="369"/>
      <c r="G104" s="74"/>
      <c r="H104" s="74"/>
      <c r="I104" s="74"/>
      <c r="J104" s="74"/>
      <c r="K104" s="74"/>
      <c r="L104" s="74"/>
      <c r="M104" s="74"/>
    </row>
    <row r="105" spans="2:13" ht="15.75">
      <c r="B105" s="74"/>
      <c r="C105" s="150"/>
      <c r="D105" s="366"/>
      <c r="E105" s="367"/>
      <c r="F105" s="367"/>
      <c r="G105" s="74"/>
      <c r="H105" s="74"/>
      <c r="I105" s="74"/>
      <c r="J105" s="74"/>
      <c r="K105" s="74"/>
      <c r="L105" s="74"/>
      <c r="M105" s="74"/>
    </row>
    <row r="106" spans="2:13" ht="15.75">
      <c r="B106" s="74"/>
      <c r="C106" s="136" t="s">
        <v>97</v>
      </c>
      <c r="D106" s="390">
        <f>('[1]Data Consolidat'!B62)</f>
      </c>
      <c r="E106" s="391"/>
      <c r="F106" s="391"/>
      <c r="G106" s="74"/>
      <c r="H106" s="74"/>
      <c r="I106" s="74"/>
      <c r="J106" s="166" t="str">
        <f>IF('[1]Data Consolidat'!C25=1,"13A RENT","236 RENT")</f>
        <v>236 RENT</v>
      </c>
      <c r="K106" s="74"/>
      <c r="L106" s="74"/>
      <c r="M106" s="74"/>
    </row>
    <row r="107" spans="2:13" ht="15.75">
      <c r="B107" s="74"/>
      <c r="C107" s="150"/>
      <c r="D107" s="6">
        <f>('[1]Data Consolidat'!B63)</f>
      </c>
      <c r="E107" s="150"/>
      <c r="F107" s="150"/>
      <c r="G107" s="74"/>
      <c r="H107" s="74"/>
      <c r="I107" s="74"/>
      <c r="J107" s="74"/>
      <c r="K107" s="74"/>
      <c r="L107" s="74"/>
      <c r="M107" s="74"/>
    </row>
    <row r="108" spans="2:13" ht="15.75">
      <c r="B108" s="74"/>
      <c r="C108" s="150"/>
      <c r="D108" s="6">
        <f>('[1]Data Consolidat'!B64)</f>
      </c>
      <c r="E108" s="150"/>
      <c r="F108" s="150"/>
      <c r="G108" s="74"/>
      <c r="H108" s="74"/>
      <c r="I108" s="74"/>
      <c r="J108" s="74"/>
      <c r="K108" s="74"/>
      <c r="L108" s="74"/>
      <c r="M108" s="74"/>
    </row>
    <row r="109" spans="2:13" ht="15.75">
      <c r="B109" s="74"/>
      <c r="C109" s="150"/>
      <c r="D109" s="6" t="str">
        <f>('[1]Data Consolidat'!B65)</f>
        <v>00000-0000</v>
      </c>
      <c r="E109" s="150"/>
      <c r="F109" s="150"/>
      <c r="G109" s="74"/>
      <c r="H109" s="74"/>
      <c r="I109" s="74"/>
      <c r="J109" s="74"/>
      <c r="K109" s="74"/>
      <c r="L109" s="74"/>
      <c r="M109" s="74"/>
    </row>
    <row r="110" spans="2:13" ht="15.75">
      <c r="B110" s="74"/>
      <c r="C110" s="74"/>
      <c r="D110" s="75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 ht="15.75">
      <c r="B111" s="74"/>
      <c r="C111" s="160" t="s">
        <v>98</v>
      </c>
      <c r="D111" s="132" t="e">
        <f>('[1]Data Consolidat'!B4)</f>
        <v>#REF!</v>
      </c>
      <c r="E111" s="74"/>
      <c r="F111" s="74"/>
      <c r="G111" s="74"/>
      <c r="H111" s="74"/>
      <c r="I111" s="74"/>
      <c r="J111" s="74"/>
      <c r="K111" s="74"/>
      <c r="L111" s="74"/>
      <c r="M111" s="74"/>
    </row>
    <row r="112" spans="2:13" ht="23.25" customHeight="1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</row>
    <row r="113" spans="2:13" ht="18">
      <c r="B113" s="385" t="s">
        <v>252</v>
      </c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</row>
    <row r="114" ht="27.75" customHeight="1"/>
  </sheetData>
  <sheetProtection/>
  <mergeCells count="21">
    <mergeCell ref="B113:M113"/>
    <mergeCell ref="C42:E42"/>
    <mergeCell ref="B56:J56"/>
    <mergeCell ref="D106:F106"/>
    <mergeCell ref="F42:H42"/>
    <mergeCell ref="B1:M1"/>
    <mergeCell ref="E99:F99"/>
    <mergeCell ref="D104:F104"/>
    <mergeCell ref="C3:D3"/>
    <mergeCell ref="I83:J83"/>
    <mergeCell ref="C35:J38"/>
    <mergeCell ref="E13:F13"/>
    <mergeCell ref="E15:F15"/>
    <mergeCell ref="F72:G72"/>
    <mergeCell ref="I42:K42"/>
    <mergeCell ref="D105:F105"/>
    <mergeCell ref="D101:F101"/>
    <mergeCell ref="C19:J22"/>
    <mergeCell ref="C23:J26"/>
    <mergeCell ref="C27:J30"/>
    <mergeCell ref="C31:J34"/>
  </mergeCells>
  <printOptions horizontalCentered="1"/>
  <pageMargins left="0.16" right="0.16" top="0.25" bottom="0.31" header="0.17" footer="0.16"/>
  <pageSetup fitToHeight="0" fitToWidth="1" horizontalDpi="300" verticalDpi="300" orientation="portrait" scale="56" r:id="rId3"/>
  <headerFooter alignWithMargins="0">
    <oddFooter>&amp;L&amp;"Arial,Bold"&amp;8Over 10%&amp;R&amp;8&amp;F</oddFooter>
  </headerFooter>
  <rowBreaks count="1" manualBreakCount="1">
    <brk id="66" min="1" max="12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="81" zoomScaleNormal="81" zoomScalePageLayoutView="0" workbookViewId="0" topLeftCell="A1">
      <selection activeCell="E37" sqref="E37"/>
    </sheetView>
  </sheetViews>
  <sheetFormatPr defaultColWidth="9.77734375" defaultRowHeight="15"/>
  <cols>
    <col min="1" max="1" width="9.10546875" style="1" customWidth="1"/>
    <col min="2" max="2" width="8.5546875" style="1" customWidth="1"/>
    <col min="3" max="3" width="17.5546875" style="1" customWidth="1"/>
    <col min="4" max="4" width="14.3359375" style="1" customWidth="1"/>
    <col min="5" max="6" width="9.88671875" style="1" bestFit="1" customWidth="1"/>
    <col min="7" max="7" width="9.99609375" style="1" bestFit="1" customWidth="1"/>
    <col min="8" max="8" width="13.3359375" style="1" customWidth="1"/>
    <col min="9" max="10" width="9.88671875" style="1" bestFit="1" customWidth="1"/>
    <col min="11" max="11" width="8.6640625" style="1" customWidth="1"/>
    <col min="12" max="13" width="7.77734375" style="1" customWidth="1"/>
    <col min="14" max="16384" width="9.77734375" style="1" customWidth="1"/>
  </cols>
  <sheetData>
    <row r="1" spans="1:13" ht="15.75">
      <c r="A1" s="392" t="s">
        <v>292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ht="15">
      <c r="H2" s="7"/>
    </row>
    <row r="3" spans="1:5" ht="15">
      <c r="A3" s="41" t="s">
        <v>98</v>
      </c>
      <c r="D3" s="395" t="e">
        <f>'[1]Data Consolidat'!B4</f>
        <v>#REF!</v>
      </c>
      <c r="E3" s="395"/>
    </row>
    <row r="4" spans="1:5" ht="15">
      <c r="A4" s="41" t="s">
        <v>111</v>
      </c>
      <c r="D4" s="395" t="e">
        <f>'[1]Data Consolidat'!B7</f>
        <v>#REF!</v>
      </c>
      <c r="E4" s="395"/>
    </row>
    <row r="5" spans="1:5" ht="15">
      <c r="A5" s="41" t="s">
        <v>112</v>
      </c>
      <c r="D5" s="395" t="e">
        <f>'[1]Data Consolidat'!B5</f>
        <v>#REF!</v>
      </c>
      <c r="E5" s="395"/>
    </row>
    <row r="7" ht="15">
      <c r="A7" s="41" t="s">
        <v>253</v>
      </c>
    </row>
    <row r="8" ht="15">
      <c r="A8" s="41" t="s">
        <v>291</v>
      </c>
    </row>
    <row r="9" spans="1:4" ht="15">
      <c r="A9" s="41" t="s">
        <v>113</v>
      </c>
      <c r="D9" s="177" t="s">
        <v>99</v>
      </c>
    </row>
    <row r="11" ht="15">
      <c r="A11" s="41" t="s">
        <v>115</v>
      </c>
    </row>
    <row r="12" spans="1:13" ht="15.75" thickBot="1">
      <c r="A12" s="42"/>
      <c r="B12" s="42"/>
      <c r="C12" s="42"/>
      <c r="D12" s="42"/>
      <c r="E12" s="42"/>
      <c r="F12" s="8"/>
      <c r="G12" s="42"/>
      <c r="H12" s="42"/>
      <c r="I12" s="42"/>
      <c r="J12" s="42"/>
      <c r="K12" s="42"/>
      <c r="L12" s="42"/>
      <c r="M12" s="42"/>
    </row>
    <row r="13" spans="1:14" ht="15.75" thickTop="1">
      <c r="A13" s="182"/>
      <c r="B13" s="183" t="s">
        <v>254</v>
      </c>
      <c r="C13" s="184"/>
      <c r="D13" s="183" t="s">
        <v>257</v>
      </c>
      <c r="E13" s="185"/>
      <c r="F13" s="396" t="s">
        <v>118</v>
      </c>
      <c r="G13" s="397"/>
      <c r="H13" s="397"/>
      <c r="I13" s="398"/>
      <c r="J13" s="78"/>
      <c r="K13" s="79"/>
      <c r="L13" s="178" t="e">
        <f>'[1]Data Consolidat'!B21</f>
        <v>#REF!</v>
      </c>
      <c r="M13" s="46" t="s">
        <v>15</v>
      </c>
      <c r="N13" s="4"/>
    </row>
    <row r="14" spans="1:14" ht="15">
      <c r="A14" s="187"/>
      <c r="B14" s="47" t="s">
        <v>255</v>
      </c>
      <c r="C14" s="150"/>
      <c r="D14" s="47" t="s">
        <v>258</v>
      </c>
      <c r="E14" s="188"/>
      <c r="F14" s="399" t="s">
        <v>137</v>
      </c>
      <c r="G14" s="400"/>
      <c r="H14" s="400"/>
      <c r="I14" s="401"/>
      <c r="J14" s="81"/>
      <c r="K14" s="82"/>
      <c r="L14" s="47" t="s">
        <v>259</v>
      </c>
      <c r="M14" s="3"/>
      <c r="N14" s="4"/>
    </row>
    <row r="15" spans="1:14" ht="15.75" thickBot="1">
      <c r="A15" s="190"/>
      <c r="B15" s="191" t="s">
        <v>256</v>
      </c>
      <c r="C15" s="192"/>
      <c r="D15" s="192"/>
      <c r="E15" s="193"/>
      <c r="F15" s="190"/>
      <c r="G15" s="192"/>
      <c r="H15" s="192"/>
      <c r="I15" s="193"/>
      <c r="J15" s="84"/>
      <c r="K15" s="83"/>
      <c r="L15" s="191" t="s">
        <v>260</v>
      </c>
      <c r="M15" s="51"/>
      <c r="N15" s="4"/>
    </row>
    <row r="16" spans="1:14" ht="15.75" thickTop="1">
      <c r="A16" s="43"/>
      <c r="B16" s="44"/>
      <c r="C16" s="44"/>
      <c r="D16" s="44"/>
      <c r="E16" s="45"/>
      <c r="F16" s="43"/>
      <c r="G16" s="44"/>
      <c r="H16" s="44"/>
      <c r="I16" s="45"/>
      <c r="J16" s="52" t="s">
        <v>16</v>
      </c>
      <c r="K16" s="43"/>
      <c r="L16" s="44"/>
      <c r="M16" s="45"/>
      <c r="N16" s="4"/>
    </row>
    <row r="17" spans="1:14" ht="15">
      <c r="A17" s="4"/>
      <c r="D17" s="305" t="s">
        <v>261</v>
      </c>
      <c r="E17" s="49" t="s">
        <v>290</v>
      </c>
      <c r="F17" s="4"/>
      <c r="H17" s="305" t="s">
        <v>261</v>
      </c>
      <c r="I17" s="49" t="s">
        <v>290</v>
      </c>
      <c r="J17" s="47" t="s">
        <v>261</v>
      </c>
      <c r="K17" s="4"/>
      <c r="M17" s="3"/>
      <c r="N17" s="4"/>
    </row>
    <row r="18" spans="1:14" ht="15">
      <c r="A18" s="48"/>
      <c r="B18" s="47" t="s">
        <v>120</v>
      </c>
      <c r="C18" s="47" t="s">
        <v>261</v>
      </c>
      <c r="D18" s="305" t="s">
        <v>176</v>
      </c>
      <c r="E18" s="49" t="s">
        <v>126</v>
      </c>
      <c r="F18" s="47" t="s">
        <v>261</v>
      </c>
      <c r="G18" s="47" t="s">
        <v>261</v>
      </c>
      <c r="H18" s="305" t="s">
        <v>176</v>
      </c>
      <c r="I18" s="49" t="s">
        <v>126</v>
      </c>
      <c r="J18" s="47" t="s">
        <v>122</v>
      </c>
      <c r="K18" s="48"/>
      <c r="M18" s="47" t="s">
        <v>261</v>
      </c>
      <c r="N18" s="4"/>
    </row>
    <row r="19" spans="1:14" ht="15">
      <c r="A19" s="48" t="s">
        <v>128</v>
      </c>
      <c r="B19" s="47" t="s">
        <v>264</v>
      </c>
      <c r="C19" s="47" t="s">
        <v>121</v>
      </c>
      <c r="D19" s="305" t="s">
        <v>177</v>
      </c>
      <c r="E19" s="198" t="s">
        <v>127</v>
      </c>
      <c r="F19" s="47" t="s">
        <v>121</v>
      </c>
      <c r="G19" s="47" t="s">
        <v>262</v>
      </c>
      <c r="H19" s="305" t="s">
        <v>263</v>
      </c>
      <c r="I19" s="198" t="s">
        <v>127</v>
      </c>
      <c r="J19" s="47" t="s">
        <v>123</v>
      </c>
      <c r="K19" s="48" t="s">
        <v>128</v>
      </c>
      <c r="L19" s="47" t="s">
        <v>129</v>
      </c>
      <c r="M19" s="47" t="s">
        <v>121</v>
      </c>
      <c r="N19" s="4"/>
    </row>
    <row r="20" spans="1:14" ht="15.75" thickBot="1">
      <c r="A20" s="50"/>
      <c r="B20" s="42"/>
      <c r="C20" s="42"/>
      <c r="D20" s="42"/>
      <c r="E20" s="51"/>
      <c r="F20" s="50"/>
      <c r="G20" s="42"/>
      <c r="H20" s="42"/>
      <c r="I20" s="51"/>
      <c r="J20" s="191" t="s">
        <v>124</v>
      </c>
      <c r="K20" s="50"/>
      <c r="L20" s="42"/>
      <c r="M20" s="51"/>
      <c r="N20" s="4"/>
    </row>
    <row r="21" spans="1:14" ht="15.75" thickTop="1">
      <c r="A21" s="196" t="str">
        <f>'[1]Data Consolidat'!C36</f>
        <v>-BR</v>
      </c>
      <c r="B21" s="53">
        <f>'[1]Data Consolidat'!F36</f>
        <v>0</v>
      </c>
      <c r="C21" s="54">
        <f>'[1]Data Consolidat'!Y36</f>
        <v>0</v>
      </c>
      <c r="D21" s="54">
        <f>'[1]Data Consolidat'!AM36</f>
        <v>0</v>
      </c>
      <c r="E21" s="55">
        <f>'[1]Data Consolidat'!V36</f>
        <v>0</v>
      </c>
      <c r="F21" s="56">
        <f>IF('[1]Data Consolidat'!AB36=0,'[1]Data Consolidat'!Z36,'[1]Data Consolidat'!AB36)</f>
        <v>0</v>
      </c>
      <c r="G21" s="54">
        <f aca="true" t="shared" si="0" ref="G21:G28">F21*B21*12</f>
        <v>0</v>
      </c>
      <c r="H21" s="54">
        <f>'[1]Data Consolidat'!AN47</f>
        <v>0</v>
      </c>
      <c r="I21" s="55">
        <f>IF('[1]Data Consolidat'!X36=0,'[1]Data Consolidat'!W36,'[1]Data Consolidat'!X36)</f>
        <v>0</v>
      </c>
      <c r="J21" s="57">
        <f>IF('[1]Data Consolidat'!AJ54&gt;1,'[1]Data Consolidat'!AJ54,0)</f>
        <v>0</v>
      </c>
      <c r="K21" s="196" t="str">
        <f>'[1]Data Consolidat'!C36</f>
        <v>-BR</v>
      </c>
      <c r="L21" s="53">
        <f>'[1]Data Consolidat'!J36</f>
        <v>3</v>
      </c>
      <c r="M21" s="55">
        <f>IF('[1]Data Consolidat'!N36=0,'[1]Data Consolidat'!M36,'[1]Data Consolidat'!N36)</f>
        <v>0</v>
      </c>
      <c r="N21" s="4"/>
    </row>
    <row r="22" spans="1:14" ht="15">
      <c r="A22" s="197" t="str">
        <f>'[1]Data Consolidat'!C37</f>
        <v>-BR</v>
      </c>
      <c r="B22" s="58">
        <f>'[1]Data Consolidat'!F37</f>
        <v>0</v>
      </c>
      <c r="C22" s="59">
        <f>'[1]Data Consolidat'!Y37</f>
        <v>0</v>
      </c>
      <c r="D22" s="59">
        <f>'[1]Data Consolidat'!AM37</f>
        <v>0</v>
      </c>
      <c r="E22" s="60">
        <f>'[1]Data Consolidat'!V37</f>
        <v>0</v>
      </c>
      <c r="F22" s="61">
        <f>IF('[1]Data Consolidat'!AB37=0,'[1]Data Consolidat'!Z37,'[1]Data Consolidat'!AB37)</f>
        <v>0</v>
      </c>
      <c r="G22" s="59">
        <f t="shared" si="0"/>
        <v>0</v>
      </c>
      <c r="H22" s="59">
        <f>'[1]Data Consolidat'!AN48</f>
        <v>0</v>
      </c>
      <c r="I22" s="60">
        <f>IF('[1]Data Consolidat'!X37=0,'[1]Data Consolidat'!W37,'[1]Data Consolidat'!X37)</f>
        <v>0</v>
      </c>
      <c r="J22" s="62">
        <f>IF('[1]Data Consolidat'!AJ55&gt;1,'[1]Data Consolidat'!AJ55,0)</f>
        <v>0</v>
      </c>
      <c r="K22" s="197" t="str">
        <f>'[1]Data Consolidat'!C37</f>
        <v>-BR</v>
      </c>
      <c r="L22" s="58">
        <f>'[1]Data Consolidat'!J37</f>
        <v>15</v>
      </c>
      <c r="M22" s="60">
        <f>IF('[1]Data Consolidat'!N37=0,'[1]Data Consolidat'!M37,'[1]Data Consolidat'!N37)</f>
        <v>0</v>
      </c>
      <c r="N22" s="4"/>
    </row>
    <row r="23" spans="1:14" ht="15">
      <c r="A23" s="197" t="str">
        <f>'[1]Data Consolidat'!C38</f>
        <v>-BR</v>
      </c>
      <c r="B23" s="58">
        <f>'[1]Data Consolidat'!F38</f>
        <v>0</v>
      </c>
      <c r="C23" s="59">
        <f>'[1]Data Consolidat'!Y38</f>
        <v>0</v>
      </c>
      <c r="D23" s="59">
        <f>'[1]Data Consolidat'!AM38</f>
        <v>0</v>
      </c>
      <c r="E23" s="60">
        <f>'[1]Data Consolidat'!V38</f>
        <v>0</v>
      </c>
      <c r="F23" s="61">
        <f>IF('[1]Data Consolidat'!AB38=0,'[1]Data Consolidat'!Z38,'[1]Data Consolidat'!AB38)</f>
        <v>0</v>
      </c>
      <c r="G23" s="59">
        <f t="shared" si="0"/>
        <v>0</v>
      </c>
      <c r="H23" s="59">
        <f>'[1]Data Consolidat'!AN49</f>
        <v>0</v>
      </c>
      <c r="I23" s="60">
        <f>IF('[1]Data Consolidat'!X38=0,'[1]Data Consolidat'!W38,'[1]Data Consolidat'!X38)</f>
        <v>0</v>
      </c>
      <c r="J23" s="62">
        <f>IF('[1]Data Consolidat'!AJ56&gt;1,'[1]Data Consolidat'!AJ56,0)</f>
        <v>0</v>
      </c>
      <c r="K23" s="197" t="str">
        <f>'[1]Data Consolidat'!C38</f>
        <v>-BR</v>
      </c>
      <c r="L23" s="58">
        <f>'[1]Data Consolidat'!J38</f>
        <v>0</v>
      </c>
      <c r="M23" s="60">
        <f>IF('[1]Data Consolidat'!N38=0,'[1]Data Consolidat'!M38,'[1]Data Consolidat'!N38)</f>
        <v>0</v>
      </c>
      <c r="N23" s="4"/>
    </row>
    <row r="24" spans="1:14" ht="15">
      <c r="A24" s="197" t="str">
        <f>'[1]Data Consolidat'!C39</f>
        <v>-BR</v>
      </c>
      <c r="B24" s="58">
        <f>'[1]Data Consolidat'!F39</f>
        <v>0</v>
      </c>
      <c r="C24" s="59">
        <f>'[1]Data Consolidat'!Y39</f>
        <v>0</v>
      </c>
      <c r="D24" s="59">
        <f>'[1]Data Consolidat'!AM39</f>
        <v>0</v>
      </c>
      <c r="E24" s="60">
        <f>'[1]Data Consolidat'!V39</f>
        <v>0</v>
      </c>
      <c r="F24" s="61">
        <f>IF('[1]Data Consolidat'!AB39=0,'[1]Data Consolidat'!Z39,'[1]Data Consolidat'!AB39)</f>
        <v>0</v>
      </c>
      <c r="G24" s="59">
        <f t="shared" si="0"/>
        <v>0</v>
      </c>
      <c r="H24" s="59">
        <f>'[1]Data Consolidat'!AN50</f>
        <v>0</v>
      </c>
      <c r="I24" s="60">
        <f>IF('[1]Data Consolidat'!X39=0,'[1]Data Consolidat'!W39,'[1]Data Consolidat'!X39)</f>
        <v>0</v>
      </c>
      <c r="J24" s="62">
        <f>IF('[1]Data Consolidat'!AJ57&gt;1,'[1]Data Consolidat'!AJ57,0)</f>
        <v>0</v>
      </c>
      <c r="K24" s="197" t="str">
        <f>'[1]Data Consolidat'!C39</f>
        <v>-BR</v>
      </c>
      <c r="L24" s="58">
        <f>'[1]Data Consolidat'!J39</f>
        <v>0</v>
      </c>
      <c r="M24" s="60">
        <f>IF('[1]Data Consolidat'!N39=0,'[1]Data Consolidat'!M39,'[1]Data Consolidat'!N39)</f>
        <v>0</v>
      </c>
      <c r="N24" s="4"/>
    </row>
    <row r="25" spans="1:14" ht="15">
      <c r="A25" s="197" t="str">
        <f>'[1]Data Consolidat'!C40</f>
        <v>-BR</v>
      </c>
      <c r="B25" s="58">
        <f>'[1]Data Consolidat'!F40</f>
        <v>0</v>
      </c>
      <c r="C25" s="59">
        <f>'[1]Data Consolidat'!Y40</f>
        <v>0</v>
      </c>
      <c r="D25" s="59">
        <f>'[1]Data Consolidat'!AM40</f>
        <v>0</v>
      </c>
      <c r="E25" s="60">
        <f>'[1]Data Consolidat'!V40</f>
        <v>0</v>
      </c>
      <c r="F25" s="61">
        <f>IF('[1]Data Consolidat'!AB40=0,'[1]Data Consolidat'!Z40,'[1]Data Consolidat'!AB40)</f>
        <v>0</v>
      </c>
      <c r="G25" s="59">
        <f t="shared" si="0"/>
        <v>0</v>
      </c>
      <c r="H25" s="59">
        <f>'[1]Data Consolidat'!AN51</f>
        <v>0</v>
      </c>
      <c r="I25" s="60">
        <f>IF('[1]Data Consolidat'!X40=0,'[1]Data Consolidat'!W40,'[1]Data Consolidat'!X40)</f>
        <v>0</v>
      </c>
      <c r="J25" s="62">
        <f>IF('[1]Data Consolidat'!AJ58&gt;1,'[1]Data Consolidat'!AJ58,0)</f>
        <v>0</v>
      </c>
      <c r="K25" s="197" t="str">
        <f>'[1]Data Consolidat'!C40</f>
        <v>-BR</v>
      </c>
      <c r="L25" s="58">
        <f>'[1]Data Consolidat'!J40</f>
        <v>0</v>
      </c>
      <c r="M25" s="60">
        <f>IF('[1]Data Consolidat'!N40=0,'[1]Data Consolidat'!M40,'[1]Data Consolidat'!N40)</f>
        <v>0</v>
      </c>
      <c r="N25" s="4"/>
    </row>
    <row r="26" spans="1:14" ht="15">
      <c r="A26" s="197" t="str">
        <f>'[1]Data Consolidat'!C41</f>
        <v>-BR</v>
      </c>
      <c r="B26" s="58">
        <f>'[1]Data Consolidat'!F41</f>
        <v>0</v>
      </c>
      <c r="C26" s="59">
        <f>'[1]Data Consolidat'!Y41</f>
        <v>0</v>
      </c>
      <c r="D26" s="59">
        <f>'[1]Data Consolidat'!AM41</f>
        <v>0</v>
      </c>
      <c r="E26" s="60">
        <f>'[1]Data Consolidat'!V41</f>
        <v>0</v>
      </c>
      <c r="F26" s="61">
        <f>IF('[1]Data Consolidat'!AB41=0,'[1]Data Consolidat'!Z41,'[1]Data Consolidat'!AB41)</f>
        <v>0</v>
      </c>
      <c r="G26" s="59">
        <f t="shared" si="0"/>
        <v>0</v>
      </c>
      <c r="H26" s="59">
        <f>'[1]Data Consolidat'!AN52</f>
        <v>0</v>
      </c>
      <c r="I26" s="60">
        <f>IF('[1]Data Consolidat'!X41=0,'[1]Data Consolidat'!W41,'[1]Data Consolidat'!X41)</f>
        <v>0</v>
      </c>
      <c r="J26" s="62">
        <f>IF('[1]Data Consolidat'!AJ59&gt;1,'[1]Data Consolidat'!AJ59,0)</f>
        <v>0</v>
      </c>
      <c r="K26" s="197" t="str">
        <f>'[1]Data Consolidat'!C41</f>
        <v>-BR</v>
      </c>
      <c r="L26" s="58">
        <f>'[1]Data Consolidat'!J41</f>
        <v>0</v>
      </c>
      <c r="M26" s="60">
        <f>IF('[1]Data Consolidat'!N41=0,'[1]Data Consolidat'!M41,'[1]Data Consolidat'!N41)</f>
        <v>0</v>
      </c>
      <c r="N26" s="4"/>
    </row>
    <row r="27" spans="1:14" ht="15">
      <c r="A27" s="197" t="str">
        <f>'[1]Data Consolidat'!C42</f>
        <v>-BR</v>
      </c>
      <c r="B27" s="58">
        <f>'[1]Data Consolidat'!F42</f>
        <v>0</v>
      </c>
      <c r="C27" s="59">
        <f>'[1]Data Consolidat'!Y42</f>
        <v>0</v>
      </c>
      <c r="D27" s="59">
        <f>'[1]Data Consolidat'!AM42</f>
        <v>0</v>
      </c>
      <c r="E27" s="60">
        <f>'[1]Data Consolidat'!V42</f>
        <v>0</v>
      </c>
      <c r="F27" s="61">
        <f>IF('[1]Data Consolidat'!AB42=0,'[1]Data Consolidat'!Z42,'[1]Data Consolidat'!AB42)</f>
        <v>0</v>
      </c>
      <c r="G27" s="59">
        <f t="shared" si="0"/>
        <v>0</v>
      </c>
      <c r="H27" s="59">
        <f>'[1]Data Consolidat'!AN53</f>
        <v>0</v>
      </c>
      <c r="I27" s="60">
        <f>IF('[1]Data Consolidat'!X42=0,'[1]Data Consolidat'!W42,'[1]Data Consolidat'!X42)</f>
        <v>0</v>
      </c>
      <c r="J27" s="62">
        <f>IF('[1]Data Consolidat'!AJ60&gt;1,'[1]Data Consolidat'!AJ60,0)</f>
        <v>0</v>
      </c>
      <c r="K27" s="197" t="str">
        <f>'[1]Data Consolidat'!C42</f>
        <v>-BR</v>
      </c>
      <c r="L27" s="58">
        <f>'[1]Data Consolidat'!J42</f>
        <v>0</v>
      </c>
      <c r="M27" s="60">
        <f>IF('[1]Data Consolidat'!N42=0,'[1]Data Consolidat'!M42,'[1]Data Consolidat'!N42)</f>
        <v>0</v>
      </c>
      <c r="N27" s="4"/>
    </row>
    <row r="28" spans="1:14" ht="15">
      <c r="A28" s="197" t="str">
        <f>'[1]Data Consolidat'!C43</f>
        <v>-BR</v>
      </c>
      <c r="B28" s="58">
        <f>'[1]Data Consolidat'!F43</f>
        <v>0</v>
      </c>
      <c r="C28" s="59">
        <f>'[1]Data Consolidat'!Y43</f>
        <v>0</v>
      </c>
      <c r="D28" s="59">
        <f>'[1]Data Consolidat'!AM43</f>
        <v>0</v>
      </c>
      <c r="E28" s="60">
        <f>'[1]Data Consolidat'!V43</f>
        <v>0</v>
      </c>
      <c r="F28" s="61">
        <f>IF('[1]Data Consolidat'!AB43=0,'[1]Data Consolidat'!Z43,'[1]Data Consolidat'!AB43)</f>
        <v>0</v>
      </c>
      <c r="G28" s="59">
        <f t="shared" si="0"/>
        <v>0</v>
      </c>
      <c r="H28" s="59">
        <f>'[1]Data Consolidat'!AN54</f>
        <v>0</v>
      </c>
      <c r="I28" s="60">
        <f>IF('[1]Data Consolidat'!X43=0,'[1]Data Consolidat'!W43,'[1]Data Consolidat'!X43)</f>
        <v>0</v>
      </c>
      <c r="J28" s="62">
        <f>IF('[1]Data Consolidat'!AJ61&gt;1,'[1]Data Consolidat'!AJ61,0)</f>
        <v>0</v>
      </c>
      <c r="K28" s="197" t="str">
        <f>'[1]Data Consolidat'!C43</f>
        <v>-BR</v>
      </c>
      <c r="L28" s="58">
        <f>'[1]Data Consolidat'!J43</f>
        <v>0</v>
      </c>
      <c r="M28" s="60">
        <f>IF('[1]Data Consolidat'!N43=0,'[1]Data Consolidat'!M43,'[1]Data Consolidat'!N43)</f>
        <v>0</v>
      </c>
      <c r="N28" s="4"/>
    </row>
    <row r="29" spans="1:14" ht="15">
      <c r="A29" s="63"/>
      <c r="B29" s="2"/>
      <c r="C29" s="2"/>
      <c r="D29" s="2"/>
      <c r="E29" s="64"/>
      <c r="F29" s="63"/>
      <c r="G29" s="2"/>
      <c r="H29" s="2"/>
      <c r="I29" s="64"/>
      <c r="J29" s="65"/>
      <c r="K29" s="63"/>
      <c r="L29" s="2"/>
      <c r="M29" s="64"/>
      <c r="N29" s="4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8" ht="15">
      <c r="B31" s="402" t="s">
        <v>265</v>
      </c>
      <c r="C31" s="403"/>
      <c r="D31" s="133">
        <f>SUM(B21:B28)</f>
        <v>0</v>
      </c>
      <c r="E31" s="74"/>
      <c r="F31" s="74"/>
      <c r="G31" s="74"/>
      <c r="H31" s="74"/>
    </row>
    <row r="32" spans="2:11" ht="15">
      <c r="B32" s="402" t="s">
        <v>266</v>
      </c>
      <c r="C32" s="403"/>
      <c r="D32" s="133" t="e">
        <f>IF(L13="MRVP",SUM(L21:L28),0)</f>
        <v>#REF!</v>
      </c>
      <c r="E32" s="74"/>
      <c r="F32" s="74"/>
      <c r="G32" s="74"/>
      <c r="H32" s="74"/>
      <c r="K32" s="41" t="s">
        <v>14</v>
      </c>
    </row>
    <row r="33" spans="2:8" ht="15">
      <c r="B33" s="150"/>
      <c r="C33" s="150"/>
      <c r="D33" s="74"/>
      <c r="E33" s="74"/>
      <c r="F33" s="74"/>
      <c r="G33" s="74"/>
      <c r="H33" s="74"/>
    </row>
    <row r="34" spans="2:8" ht="15">
      <c r="B34" s="150"/>
      <c r="C34" s="150"/>
      <c r="D34" s="74"/>
      <c r="E34" s="181" t="s">
        <v>267</v>
      </c>
      <c r="F34" s="74"/>
      <c r="G34" s="134" t="e">
        <f>'[1]Data Consolidat'!B26</f>
        <v>#REF!</v>
      </c>
      <c r="H34" s="74"/>
    </row>
    <row r="35" spans="2:8" ht="15">
      <c r="B35" s="150"/>
      <c r="C35" s="150"/>
      <c r="D35" s="74"/>
      <c r="E35" s="181" t="s">
        <v>131</v>
      </c>
      <c r="F35" s="74"/>
      <c r="G35" s="134" t="e">
        <f>'[1]Data Consolidat'!B27</f>
        <v>#REF!</v>
      </c>
      <c r="H35" s="74"/>
    </row>
    <row r="36" spans="2:8" ht="15">
      <c r="B36" s="150"/>
      <c r="C36" s="150"/>
      <c r="D36" s="74"/>
      <c r="E36" s="181" t="s">
        <v>268</v>
      </c>
      <c r="F36" s="74"/>
      <c r="G36" s="134">
        <f>SUM(G21:G28)</f>
        <v>0</v>
      </c>
      <c r="H36" s="74"/>
    </row>
    <row r="37" spans="2:8" ht="15">
      <c r="B37" s="150"/>
      <c r="C37" s="150"/>
      <c r="D37" s="74"/>
      <c r="E37" s="181" t="s">
        <v>269</v>
      </c>
      <c r="F37" s="74"/>
      <c r="G37" s="134" t="e">
        <f>SUM(G35:G36)</f>
        <v>#REF!</v>
      </c>
      <c r="H37" s="74"/>
    </row>
    <row r="38" spans="2:8" ht="15">
      <c r="B38" s="150"/>
      <c r="C38" s="150"/>
      <c r="D38" s="74"/>
      <c r="E38" s="181" t="s">
        <v>270</v>
      </c>
      <c r="F38" s="74"/>
      <c r="G38" s="135">
        <f>('[1]Data Consolidat'!B29)</f>
        <v>0</v>
      </c>
      <c r="H38" s="74"/>
    </row>
    <row r="39" spans="2:3" ht="15">
      <c r="B39" s="150"/>
      <c r="C39" s="150"/>
    </row>
    <row r="40" spans="1:6" ht="15">
      <c r="A40" s="41" t="s">
        <v>138</v>
      </c>
      <c r="B40" s="150"/>
      <c r="C40" s="150"/>
      <c r="D40" s="74"/>
      <c r="E40" s="74"/>
      <c r="F40" s="74"/>
    </row>
    <row r="41" spans="1:6" ht="15">
      <c r="A41" s="41" t="s">
        <v>271</v>
      </c>
      <c r="B41" s="74"/>
      <c r="C41" s="199" t="e">
        <f>'[1]Data Consolidat'!B26</f>
        <v>#REF!</v>
      </c>
      <c r="D41" s="41" t="s">
        <v>272</v>
      </c>
      <c r="E41" s="74"/>
      <c r="F41" s="74"/>
    </row>
    <row r="42" spans="1:6" ht="15">
      <c r="A42" s="41" t="s">
        <v>132</v>
      </c>
      <c r="B42" s="74"/>
      <c r="C42" s="74"/>
      <c r="D42" s="74"/>
      <c r="E42" s="74"/>
      <c r="F42" s="74"/>
    </row>
    <row r="44" ht="15">
      <c r="A44" s="150" t="s">
        <v>273</v>
      </c>
    </row>
    <row r="47" ht="15">
      <c r="A47" s="41" t="s">
        <v>274</v>
      </c>
    </row>
    <row r="48" spans="1:4" ht="15">
      <c r="A48" s="41" t="s">
        <v>275</v>
      </c>
      <c r="D48" s="179">
        <f>'[1]Data Consolidat'!B11</f>
        <v>41030</v>
      </c>
    </row>
    <row r="50" ht="15">
      <c r="A50" s="41" t="s">
        <v>276</v>
      </c>
    </row>
    <row r="51" ht="15">
      <c r="A51" s="41" t="s">
        <v>133</v>
      </c>
    </row>
    <row r="54" spans="1:8" ht="15">
      <c r="A54" s="41" t="s">
        <v>134</v>
      </c>
      <c r="H54" s="41" t="s">
        <v>17</v>
      </c>
    </row>
    <row r="55" spans="4:8" ht="15">
      <c r="D55" s="324" t="str">
        <f>'[1]Check_List'!G110</f>
        <v>LaVergne Randolph, Jr., Subsidy Manager</v>
      </c>
      <c r="H55" s="41" t="s">
        <v>135</v>
      </c>
    </row>
    <row r="57" spans="1:8" ht="15">
      <c r="A57" s="394" t="s">
        <v>136</v>
      </c>
      <c r="B57" s="394"/>
      <c r="C57" s="394"/>
      <c r="D57" s="394"/>
      <c r="E57" s="394"/>
      <c r="F57" s="394"/>
      <c r="H57" s="41" t="s">
        <v>17</v>
      </c>
    </row>
    <row r="58" spans="4:13" ht="15">
      <c r="D58" s="41" t="s">
        <v>277</v>
      </c>
      <c r="H58" s="41" t="s">
        <v>135</v>
      </c>
      <c r="M58" s="66" t="str">
        <f>('[1]Data Consolidat'!A12)</f>
        <v>Rentinc Ver. 6.0</v>
      </c>
    </row>
  </sheetData>
  <sheetProtection/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rintOptions horizontalCentered="1" verticalCentered="1"/>
  <pageMargins left="0.16" right="0.16" top="0.25" bottom="0.31" header="0.31" footer="0.16"/>
  <pageSetup fitToHeight="1" fitToWidth="1" horizontalDpi="300" verticalDpi="300" orientation="portrait" scale="71" r:id="rId2"/>
  <headerFooter alignWithMargins="0">
    <oddFooter>&amp;R&amp;"Arial Narrow,Regular"&amp;9&amp;F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zoomScale="81" zoomScaleNormal="81" zoomScalePageLayoutView="0" workbookViewId="0" topLeftCell="A37">
      <selection activeCell="E34" sqref="E34"/>
    </sheetView>
  </sheetViews>
  <sheetFormatPr defaultColWidth="9.77734375" defaultRowHeight="15"/>
  <cols>
    <col min="1" max="1" width="9.5546875" style="1" customWidth="1"/>
    <col min="2" max="2" width="7.77734375" style="1" customWidth="1"/>
    <col min="3" max="3" width="18.99609375" style="1" customWidth="1"/>
    <col min="4" max="4" width="11.77734375" style="1" customWidth="1"/>
    <col min="5" max="6" width="9.88671875" style="1" bestFit="1" customWidth="1"/>
    <col min="7" max="7" width="9.99609375" style="1" bestFit="1" customWidth="1"/>
    <col min="8" max="10" width="9.88671875" style="1" bestFit="1" customWidth="1"/>
    <col min="11" max="11" width="9.4453125" style="1" customWidth="1"/>
    <col min="12" max="12" width="7.77734375" style="1" customWidth="1"/>
    <col min="13" max="13" width="18.6640625" style="1" customWidth="1"/>
    <col min="14" max="16384" width="9.77734375" style="1" customWidth="1"/>
  </cols>
  <sheetData>
    <row r="1" spans="1:13" ht="18">
      <c r="A1" s="385" t="s">
        <v>293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ht="15">
      <c r="H2" s="7"/>
    </row>
    <row r="3" spans="1:5" ht="15">
      <c r="A3" s="41" t="s">
        <v>98</v>
      </c>
      <c r="B3" s="74"/>
      <c r="C3" s="74"/>
      <c r="D3" s="395" t="e">
        <f>'[1]Data Consolidat'!B4</f>
        <v>#REF!</v>
      </c>
      <c r="E3" s="395"/>
    </row>
    <row r="4" spans="1:5" ht="15">
      <c r="A4" s="41" t="s">
        <v>111</v>
      </c>
      <c r="B4" s="74"/>
      <c r="C4" s="74"/>
      <c r="D4" s="395" t="e">
        <f>'[1]Data Consolidat'!B7</f>
        <v>#REF!</v>
      </c>
      <c r="E4" s="395"/>
    </row>
    <row r="5" spans="1:5" ht="15">
      <c r="A5" s="41" t="s">
        <v>112</v>
      </c>
      <c r="B5" s="74"/>
      <c r="C5" s="74"/>
      <c r="D5" s="395" t="e">
        <f>'[1]Data Consolidat'!B5</f>
        <v>#REF!</v>
      </c>
      <c r="E5" s="395"/>
    </row>
    <row r="6" ht="15">
      <c r="A6" s="41"/>
    </row>
    <row r="7" spans="1:3" ht="15">
      <c r="A7" s="41" t="s">
        <v>253</v>
      </c>
      <c r="B7" s="74"/>
      <c r="C7" s="74"/>
    </row>
    <row r="8" spans="1:3" ht="15">
      <c r="A8" s="41" t="s">
        <v>291</v>
      </c>
      <c r="B8" s="74"/>
      <c r="C8" s="74"/>
    </row>
    <row r="9" spans="1:4" ht="15">
      <c r="A9" s="41" t="s">
        <v>113</v>
      </c>
      <c r="B9" s="74"/>
      <c r="C9" s="74"/>
      <c r="D9" s="177" t="s">
        <v>114</v>
      </c>
    </row>
    <row r="10" ht="15">
      <c r="A10" s="41"/>
    </row>
    <row r="11" spans="1:5" ht="15">
      <c r="A11" s="41" t="s">
        <v>115</v>
      </c>
      <c r="B11" s="74"/>
      <c r="C11" s="74"/>
      <c r="D11" s="74"/>
      <c r="E11" s="74"/>
    </row>
    <row r="12" spans="1:13" ht="15.75" thickBot="1">
      <c r="A12" s="42"/>
      <c r="B12" s="42"/>
      <c r="C12" s="42"/>
      <c r="D12" s="42"/>
      <c r="E12" s="42"/>
      <c r="F12" s="8"/>
      <c r="G12" s="42"/>
      <c r="H12" s="42"/>
      <c r="I12" s="42"/>
      <c r="J12" s="42"/>
      <c r="K12" s="42"/>
      <c r="L12" s="42"/>
      <c r="M12" s="42"/>
    </row>
    <row r="13" spans="1:14" ht="15.75" thickTop="1">
      <c r="A13" s="182"/>
      <c r="B13" s="183" t="s">
        <v>278</v>
      </c>
      <c r="C13" s="184"/>
      <c r="D13" s="183" t="s">
        <v>116</v>
      </c>
      <c r="E13" s="185"/>
      <c r="F13" s="396" t="s">
        <v>118</v>
      </c>
      <c r="G13" s="397"/>
      <c r="H13" s="397"/>
      <c r="I13" s="398"/>
      <c r="J13" s="186"/>
      <c r="K13" s="79"/>
      <c r="L13" s="178" t="e">
        <f>'[1]Data Consolidat'!B21</f>
        <v>#REF!</v>
      </c>
      <c r="M13" s="85" t="s">
        <v>15</v>
      </c>
      <c r="N13" s="4"/>
    </row>
    <row r="14" spans="1:14" ht="15">
      <c r="A14" s="187"/>
      <c r="B14" s="47" t="s">
        <v>255</v>
      </c>
      <c r="C14" s="150"/>
      <c r="D14" s="47" t="s">
        <v>117</v>
      </c>
      <c r="E14" s="188"/>
      <c r="F14" s="399" t="s">
        <v>119</v>
      </c>
      <c r="G14" s="400"/>
      <c r="H14" s="400"/>
      <c r="I14" s="401"/>
      <c r="J14" s="189"/>
      <c r="K14" s="187"/>
      <c r="L14" s="47" t="s">
        <v>118</v>
      </c>
      <c r="M14" s="188"/>
      <c r="N14" s="4"/>
    </row>
    <row r="15" spans="1:14" ht="15.75" thickBot="1">
      <c r="A15" s="190"/>
      <c r="B15" s="191" t="s">
        <v>279</v>
      </c>
      <c r="C15" s="192"/>
      <c r="D15" s="192"/>
      <c r="E15" s="193"/>
      <c r="F15" s="190"/>
      <c r="G15" s="192"/>
      <c r="H15" s="192"/>
      <c r="I15" s="193"/>
      <c r="J15" s="194"/>
      <c r="K15" s="190"/>
      <c r="L15" s="191" t="s">
        <v>119</v>
      </c>
      <c r="M15" s="193"/>
      <c r="N15" s="4"/>
    </row>
    <row r="16" spans="1:14" ht="15.75" thickTop="1">
      <c r="A16" s="182"/>
      <c r="B16" s="184"/>
      <c r="C16" s="184"/>
      <c r="D16" s="184"/>
      <c r="E16" s="185"/>
      <c r="F16" s="182"/>
      <c r="G16" s="184"/>
      <c r="H16" s="184"/>
      <c r="I16" s="185"/>
      <c r="J16" s="52" t="s">
        <v>16</v>
      </c>
      <c r="K16" s="182"/>
      <c r="L16" s="184"/>
      <c r="M16" s="185"/>
      <c r="N16" s="4"/>
    </row>
    <row r="17" spans="1:14" ht="15">
      <c r="A17" s="187"/>
      <c r="B17" s="150"/>
      <c r="C17" s="150"/>
      <c r="D17" s="47" t="s">
        <v>261</v>
      </c>
      <c r="E17" s="188"/>
      <c r="F17" s="187"/>
      <c r="G17" s="150"/>
      <c r="H17" s="47" t="s">
        <v>261</v>
      </c>
      <c r="I17" s="188"/>
      <c r="J17" s="47" t="s">
        <v>261</v>
      </c>
      <c r="K17" s="187"/>
      <c r="L17" s="150"/>
      <c r="M17" s="188"/>
      <c r="N17" s="4"/>
    </row>
    <row r="18" spans="1:14" ht="15">
      <c r="A18" s="15"/>
      <c r="B18" s="47" t="s">
        <v>120</v>
      </c>
      <c r="C18" s="47" t="s">
        <v>261</v>
      </c>
      <c r="D18" s="47" t="s">
        <v>122</v>
      </c>
      <c r="E18" s="49" t="s">
        <v>290</v>
      </c>
      <c r="F18" s="48" t="s">
        <v>261</v>
      </c>
      <c r="G18" s="47" t="s">
        <v>261</v>
      </c>
      <c r="H18" s="47" t="s">
        <v>122</v>
      </c>
      <c r="I18" s="49" t="s">
        <v>290</v>
      </c>
      <c r="J18" s="47" t="s">
        <v>122</v>
      </c>
      <c r="K18" s="15"/>
      <c r="L18" s="150"/>
      <c r="M18" s="49" t="s">
        <v>261</v>
      </c>
      <c r="N18" s="4"/>
    </row>
    <row r="19" spans="1:14" ht="15">
      <c r="A19" s="19" t="s">
        <v>128</v>
      </c>
      <c r="B19" s="47" t="s">
        <v>264</v>
      </c>
      <c r="C19" s="47" t="s">
        <v>121</v>
      </c>
      <c r="D19" s="47" t="s">
        <v>123</v>
      </c>
      <c r="E19" s="49" t="s">
        <v>126</v>
      </c>
      <c r="F19" s="48" t="s">
        <v>121</v>
      </c>
      <c r="G19" s="47" t="s">
        <v>262</v>
      </c>
      <c r="H19" s="47" t="s">
        <v>123</v>
      </c>
      <c r="I19" s="49" t="s">
        <v>126</v>
      </c>
      <c r="J19" s="47" t="s">
        <v>123</v>
      </c>
      <c r="K19" s="19" t="s">
        <v>128</v>
      </c>
      <c r="L19" s="47" t="s">
        <v>129</v>
      </c>
      <c r="M19" s="49" t="s">
        <v>121</v>
      </c>
      <c r="N19" s="4"/>
    </row>
    <row r="20" spans="1:14" ht="15.75" thickBot="1">
      <c r="A20" s="190"/>
      <c r="B20" s="192"/>
      <c r="C20" s="192"/>
      <c r="D20" s="191" t="s">
        <v>124</v>
      </c>
      <c r="E20" s="195" t="s">
        <v>127</v>
      </c>
      <c r="F20" s="190"/>
      <c r="G20" s="192"/>
      <c r="H20" s="191" t="s">
        <v>124</v>
      </c>
      <c r="I20" s="195" t="s">
        <v>127</v>
      </c>
      <c r="J20" s="191" t="s">
        <v>124</v>
      </c>
      <c r="K20" s="190"/>
      <c r="L20" s="192"/>
      <c r="M20" s="193"/>
      <c r="N20" s="4"/>
    </row>
    <row r="21" spans="1:14" ht="15.75" thickTop="1">
      <c r="A21" s="196" t="str">
        <f>'[1]Data Consolidat'!C36</f>
        <v>-BR</v>
      </c>
      <c r="B21" s="291">
        <f>'[1]Data Consolidat'!F36</f>
        <v>0</v>
      </c>
      <c r="C21" s="292">
        <f>'[1]Data Consolidat'!Y36</f>
        <v>0</v>
      </c>
      <c r="D21" s="292">
        <f>'[1]Data Consolidat'!AI78</f>
        <v>0</v>
      </c>
      <c r="E21" s="293">
        <f>'[1]Data Consolidat'!V36</f>
        <v>0</v>
      </c>
      <c r="F21" s="294">
        <f>IF('[1]Data Consolidat'!AB36=0,'[1]Data Consolidat'!Z36,'[1]Data Consolidat'!AB36)</f>
        <v>0</v>
      </c>
      <c r="G21" s="292">
        <f aca="true" t="shared" si="0" ref="G21:G28">F21*B21*12</f>
        <v>0</v>
      </c>
      <c r="H21" s="292">
        <f>'[1]Data Consolidat'!AJ54</f>
        <v>0</v>
      </c>
      <c r="I21" s="293">
        <f>IF('[1]Data Consolidat'!X36=0,'[1]Data Consolidat'!W36,'[1]Data Consolidat'!X36)</f>
        <v>0</v>
      </c>
      <c r="J21" s="295">
        <f>IF('[1]Data Consolidat'!AJ54&gt;1,'[1]Data Consolidat'!AJ54,0)</f>
        <v>0</v>
      </c>
      <c r="K21" s="196" t="str">
        <f>'[1]Data Consolidat'!C36</f>
        <v>-BR</v>
      </c>
      <c r="L21" s="291">
        <f>'[1]Data Consolidat'!J36</f>
        <v>3</v>
      </c>
      <c r="M21" s="293">
        <f>IF('[1]Data Consolidat'!N36=0,'[1]Data Consolidat'!M36,'[1]Data Consolidat'!N36)</f>
        <v>0</v>
      </c>
      <c r="N21" s="4"/>
    </row>
    <row r="22" spans="1:14" ht="15">
      <c r="A22" s="197" t="str">
        <f>'[1]Data Consolidat'!C37</f>
        <v>-BR</v>
      </c>
      <c r="B22" s="296">
        <f>'[1]Data Consolidat'!F37</f>
        <v>0</v>
      </c>
      <c r="C22" s="297">
        <f>'[1]Data Consolidat'!Y37</f>
        <v>0</v>
      </c>
      <c r="D22" s="297">
        <f>'[1]Data Consolidat'!AI79</f>
        <v>0</v>
      </c>
      <c r="E22" s="298">
        <f>'[1]Data Consolidat'!V37</f>
        <v>0</v>
      </c>
      <c r="F22" s="299">
        <f>IF('[1]Data Consolidat'!AB37=0,'[1]Data Consolidat'!Z37,'[1]Data Consolidat'!AB37)</f>
        <v>0</v>
      </c>
      <c r="G22" s="297">
        <f t="shared" si="0"/>
        <v>0</v>
      </c>
      <c r="H22" s="297">
        <f>'[1]Data Consolidat'!AJ55</f>
        <v>0</v>
      </c>
      <c r="I22" s="298">
        <f>IF('[1]Data Consolidat'!X37=0,'[1]Data Consolidat'!W37,'[1]Data Consolidat'!X37)</f>
        <v>0</v>
      </c>
      <c r="J22" s="300">
        <f>IF('[1]Data Consolidat'!AJ55&gt;1,'[1]Data Consolidat'!AJ55,0)</f>
        <v>0</v>
      </c>
      <c r="K22" s="197" t="str">
        <f>'[1]Data Consolidat'!C37</f>
        <v>-BR</v>
      </c>
      <c r="L22" s="296">
        <f>'[1]Data Consolidat'!J37</f>
        <v>15</v>
      </c>
      <c r="M22" s="298">
        <f>IF('[1]Data Consolidat'!N37=0,'[1]Data Consolidat'!M37,'[1]Data Consolidat'!N37)</f>
        <v>0</v>
      </c>
      <c r="N22" s="4"/>
    </row>
    <row r="23" spans="1:14" ht="15">
      <c r="A23" s="197" t="str">
        <f>'[1]Data Consolidat'!C38</f>
        <v>-BR</v>
      </c>
      <c r="B23" s="296">
        <f>'[1]Data Consolidat'!F38</f>
        <v>0</v>
      </c>
      <c r="C23" s="297">
        <f>'[1]Data Consolidat'!Y38</f>
        <v>0</v>
      </c>
      <c r="D23" s="297">
        <f>'[1]Data Consolidat'!AI80</f>
        <v>0</v>
      </c>
      <c r="E23" s="298">
        <f>'[1]Data Consolidat'!V38</f>
        <v>0</v>
      </c>
      <c r="F23" s="299">
        <f>IF('[1]Data Consolidat'!AB38=0,'[1]Data Consolidat'!Z38,'[1]Data Consolidat'!AB38)</f>
        <v>0</v>
      </c>
      <c r="G23" s="297">
        <f t="shared" si="0"/>
        <v>0</v>
      </c>
      <c r="H23" s="297">
        <f>'[1]Data Consolidat'!AJ56</f>
        <v>0</v>
      </c>
      <c r="I23" s="298">
        <f>IF('[1]Data Consolidat'!X38=0,'[1]Data Consolidat'!W38,'[1]Data Consolidat'!X38)</f>
        <v>0</v>
      </c>
      <c r="J23" s="300">
        <f>IF('[1]Data Consolidat'!AJ56&gt;1,'[1]Data Consolidat'!AJ56,0)</f>
        <v>0</v>
      </c>
      <c r="K23" s="197" t="str">
        <f>'[1]Data Consolidat'!C38</f>
        <v>-BR</v>
      </c>
      <c r="L23" s="296">
        <f>'[1]Data Consolidat'!J38</f>
        <v>0</v>
      </c>
      <c r="M23" s="298">
        <f>IF('[1]Data Consolidat'!N38=0,'[1]Data Consolidat'!M38,'[1]Data Consolidat'!N38)</f>
        <v>0</v>
      </c>
      <c r="N23" s="4"/>
    </row>
    <row r="24" spans="1:14" ht="15">
      <c r="A24" s="197" t="str">
        <f>'[1]Data Consolidat'!C39</f>
        <v>-BR</v>
      </c>
      <c r="B24" s="296">
        <f>'[1]Data Consolidat'!F39</f>
        <v>0</v>
      </c>
      <c r="C24" s="297">
        <f>'[1]Data Consolidat'!Y39</f>
        <v>0</v>
      </c>
      <c r="D24" s="297">
        <f>'[1]Data Consolidat'!AI81</f>
        <v>0</v>
      </c>
      <c r="E24" s="298">
        <f>'[1]Data Consolidat'!V39</f>
        <v>0</v>
      </c>
      <c r="F24" s="299">
        <f>IF('[1]Data Consolidat'!AB39=0,'[1]Data Consolidat'!Z39,'[1]Data Consolidat'!AB39)</f>
        <v>0</v>
      </c>
      <c r="G24" s="297">
        <f t="shared" si="0"/>
        <v>0</v>
      </c>
      <c r="H24" s="297">
        <f>'[1]Data Consolidat'!AJ57</f>
        <v>0</v>
      </c>
      <c r="I24" s="298">
        <f>IF('[1]Data Consolidat'!X39=0,'[1]Data Consolidat'!W39,'[1]Data Consolidat'!X39)</f>
        <v>0</v>
      </c>
      <c r="J24" s="300">
        <f>IF('[1]Data Consolidat'!AJ57&gt;1,'[1]Data Consolidat'!AJ57,0)</f>
        <v>0</v>
      </c>
      <c r="K24" s="197" t="str">
        <f>'[1]Data Consolidat'!C39</f>
        <v>-BR</v>
      </c>
      <c r="L24" s="296">
        <f>'[1]Data Consolidat'!J39</f>
        <v>0</v>
      </c>
      <c r="M24" s="298">
        <f>IF('[1]Data Consolidat'!N39=0,'[1]Data Consolidat'!M39,'[1]Data Consolidat'!N39)</f>
        <v>0</v>
      </c>
      <c r="N24" s="4"/>
    </row>
    <row r="25" spans="1:14" ht="15">
      <c r="A25" s="197" t="str">
        <f>'[1]Data Consolidat'!C40</f>
        <v>-BR</v>
      </c>
      <c r="B25" s="296">
        <f>'[1]Data Consolidat'!F40</f>
        <v>0</v>
      </c>
      <c r="C25" s="297">
        <f>'[1]Data Consolidat'!Y40</f>
        <v>0</v>
      </c>
      <c r="D25" s="297">
        <f>'[1]Data Consolidat'!AI82</f>
        <v>0</v>
      </c>
      <c r="E25" s="298">
        <f>'[1]Data Consolidat'!V40</f>
        <v>0</v>
      </c>
      <c r="F25" s="299">
        <f>IF('[1]Data Consolidat'!AB40=0,'[1]Data Consolidat'!Z40,'[1]Data Consolidat'!AB40)</f>
        <v>0</v>
      </c>
      <c r="G25" s="297">
        <f t="shared" si="0"/>
        <v>0</v>
      </c>
      <c r="H25" s="297">
        <f>'[1]Data Consolidat'!AJ58</f>
        <v>0</v>
      </c>
      <c r="I25" s="298">
        <f>IF('[1]Data Consolidat'!X40=0,'[1]Data Consolidat'!W40,'[1]Data Consolidat'!X40)</f>
        <v>0</v>
      </c>
      <c r="J25" s="300">
        <f>IF('[1]Data Consolidat'!AJ60&gt;1,'[1]Data Consolidat'!AJ60,0)</f>
        <v>0</v>
      </c>
      <c r="K25" s="197" t="str">
        <f>'[1]Data Consolidat'!C40</f>
        <v>-BR</v>
      </c>
      <c r="L25" s="296">
        <f>'[1]Data Consolidat'!J40</f>
        <v>0</v>
      </c>
      <c r="M25" s="298">
        <f>IF('[1]Data Consolidat'!N40=0,'[1]Data Consolidat'!M40,'[1]Data Consolidat'!N40)</f>
        <v>0</v>
      </c>
      <c r="N25" s="4"/>
    </row>
    <row r="26" spans="1:14" ht="15">
      <c r="A26" s="197" t="str">
        <f>'[1]Data Consolidat'!C41</f>
        <v>-BR</v>
      </c>
      <c r="B26" s="296">
        <f>'[1]Data Consolidat'!F41</f>
        <v>0</v>
      </c>
      <c r="C26" s="297">
        <f>'[1]Data Consolidat'!Y41</f>
        <v>0</v>
      </c>
      <c r="D26" s="297">
        <f>'[1]Data Consolidat'!AI83</f>
        <v>0</v>
      </c>
      <c r="E26" s="298">
        <f>'[1]Data Consolidat'!V41</f>
        <v>0</v>
      </c>
      <c r="F26" s="299">
        <f>IF('[1]Data Consolidat'!AB41=0,'[1]Data Consolidat'!Z41,'[1]Data Consolidat'!AB41)</f>
        <v>0</v>
      </c>
      <c r="G26" s="297">
        <f t="shared" si="0"/>
        <v>0</v>
      </c>
      <c r="H26" s="297">
        <f>'[1]Data Consolidat'!AJ59</f>
        <v>0</v>
      </c>
      <c r="I26" s="298">
        <f>IF('[1]Data Consolidat'!X41=0,'[1]Data Consolidat'!W41,'[1]Data Consolidat'!X41)</f>
        <v>0</v>
      </c>
      <c r="J26" s="300">
        <f>IF('[1]Data Consolidat'!AJ61&gt;1,'[1]Data Consolidat'!AJ61,0)</f>
        <v>0</v>
      </c>
      <c r="K26" s="197" t="str">
        <f>'[1]Data Consolidat'!C41</f>
        <v>-BR</v>
      </c>
      <c r="L26" s="296">
        <f>'[1]Data Consolidat'!J41</f>
        <v>0</v>
      </c>
      <c r="M26" s="298">
        <f>IF('[1]Data Consolidat'!N41=0,'[1]Data Consolidat'!M41,'[1]Data Consolidat'!N41)</f>
        <v>0</v>
      </c>
      <c r="N26" s="4"/>
    </row>
    <row r="27" spans="1:14" ht="15">
      <c r="A27" s="197" t="str">
        <f>'[1]Data Consolidat'!C42</f>
        <v>-BR</v>
      </c>
      <c r="B27" s="296">
        <f>'[1]Data Consolidat'!F42</f>
        <v>0</v>
      </c>
      <c r="C27" s="297">
        <f>'[1]Data Consolidat'!Y42</f>
        <v>0</v>
      </c>
      <c r="D27" s="297">
        <f>'[1]Data Consolidat'!AI84</f>
        <v>0</v>
      </c>
      <c r="E27" s="298">
        <f>'[1]Data Consolidat'!V42</f>
        <v>0</v>
      </c>
      <c r="F27" s="299">
        <f>IF('[1]Data Consolidat'!AB42=0,'[1]Data Consolidat'!Z42,'[1]Data Consolidat'!AB42)</f>
        <v>0</v>
      </c>
      <c r="G27" s="297">
        <f t="shared" si="0"/>
        <v>0</v>
      </c>
      <c r="H27" s="297">
        <f>'[1]Data Consolidat'!AJ60</f>
        <v>0</v>
      </c>
      <c r="I27" s="298">
        <f>IF('[1]Data Consolidat'!X42=0,'[1]Data Consolidat'!W42,'[1]Data Consolidat'!X42)</f>
        <v>0</v>
      </c>
      <c r="J27" s="300" t="e">
        <f>IF('[1]Data Consolidat'!AJ62&gt;1,'[1]Data Consolidat'!AJ62,0)</f>
        <v>#REF!</v>
      </c>
      <c r="K27" s="197" t="str">
        <f>'[1]Data Consolidat'!C42</f>
        <v>-BR</v>
      </c>
      <c r="L27" s="296">
        <f>'[1]Data Consolidat'!J42</f>
        <v>0</v>
      </c>
      <c r="M27" s="298">
        <f>IF('[1]Data Consolidat'!N42=0,'[1]Data Consolidat'!M42,'[1]Data Consolidat'!N42)</f>
        <v>0</v>
      </c>
      <c r="N27" s="4"/>
    </row>
    <row r="28" spans="1:14" ht="15">
      <c r="A28" s="197" t="str">
        <f>'[1]Data Consolidat'!C43</f>
        <v>-BR</v>
      </c>
      <c r="B28" s="296">
        <f>'[1]Data Consolidat'!F43</f>
        <v>0</v>
      </c>
      <c r="C28" s="297">
        <f>'[1]Data Consolidat'!Y43</f>
        <v>0</v>
      </c>
      <c r="D28" s="297">
        <f>'[1]Data Consolidat'!AI85</f>
        <v>0</v>
      </c>
      <c r="E28" s="298">
        <f>'[1]Data Consolidat'!V43</f>
        <v>0</v>
      </c>
      <c r="F28" s="299">
        <f>IF('[1]Data Consolidat'!AB43=0,'[1]Data Consolidat'!Z43,'[1]Data Consolidat'!AB43)</f>
        <v>0</v>
      </c>
      <c r="G28" s="297">
        <f t="shared" si="0"/>
        <v>0</v>
      </c>
      <c r="H28" s="297">
        <f>'[1]Data Consolidat'!AJ61</f>
        <v>0</v>
      </c>
      <c r="I28" s="298">
        <f>IF('[1]Data Consolidat'!X43=0,'[1]Data Consolidat'!W43,'[1]Data Consolidat'!X43)</f>
        <v>0</v>
      </c>
      <c r="J28" s="300">
        <f>IF('[1]Data Consolidat'!AJ63&gt;1,'[1]Data Consolidat'!AJ63,0)</f>
        <v>0</v>
      </c>
      <c r="K28" s="197" t="str">
        <f>'[1]Data Consolidat'!C43</f>
        <v>-BR</v>
      </c>
      <c r="L28" s="296">
        <f>'[1]Data Consolidat'!J43</f>
        <v>0</v>
      </c>
      <c r="M28" s="298">
        <f>IF('[1]Data Consolidat'!N43=0,'[1]Data Consolidat'!M43,'[1]Data Consolidat'!N43)</f>
        <v>0</v>
      </c>
      <c r="N28" s="4"/>
    </row>
    <row r="29" spans="1:14" ht="15">
      <c r="A29" s="301"/>
      <c r="B29" s="302"/>
      <c r="C29" s="302"/>
      <c r="D29" s="302"/>
      <c r="E29" s="303"/>
      <c r="F29" s="301"/>
      <c r="G29" s="302"/>
      <c r="H29" s="302"/>
      <c r="I29" s="303"/>
      <c r="J29" s="304"/>
      <c r="K29" s="301"/>
      <c r="L29" s="302"/>
      <c r="M29" s="303"/>
      <c r="N29" s="4"/>
    </row>
    <row r="30" spans="1:13" ht="15">
      <c r="A30" s="5"/>
      <c r="B30" s="180"/>
      <c r="C30" s="180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7" ht="15">
      <c r="B31" s="402" t="s">
        <v>280</v>
      </c>
      <c r="C31" s="403"/>
      <c r="D31" s="133">
        <f>SUM(B21:B28)</f>
        <v>0</v>
      </c>
      <c r="E31" s="74"/>
      <c r="F31" s="74"/>
      <c r="G31" s="74"/>
    </row>
    <row r="32" spans="2:11" ht="15">
      <c r="B32" s="402" t="s">
        <v>130</v>
      </c>
      <c r="C32" s="403"/>
      <c r="D32" s="133" t="e">
        <f>IF(L13="MRVP",SUM(L21:L28),0)</f>
        <v>#REF!</v>
      </c>
      <c r="E32" s="74"/>
      <c r="F32" s="74"/>
      <c r="G32" s="74"/>
      <c r="K32" s="41" t="s">
        <v>14</v>
      </c>
    </row>
    <row r="33" spans="2:7" ht="15">
      <c r="B33" s="150"/>
      <c r="C33" s="150"/>
      <c r="D33" s="74"/>
      <c r="E33" s="74"/>
      <c r="F33" s="74"/>
      <c r="G33" s="74"/>
    </row>
    <row r="34" spans="2:7" ht="15">
      <c r="B34" s="74"/>
      <c r="C34" s="74"/>
      <c r="D34" s="74"/>
      <c r="E34" s="181" t="s">
        <v>281</v>
      </c>
      <c r="F34" s="74"/>
      <c r="G34" s="134" t="e">
        <f>'[1]Data Consolidat'!B26</f>
        <v>#REF!</v>
      </c>
    </row>
    <row r="35" spans="2:7" ht="15">
      <c r="B35" s="74"/>
      <c r="C35" s="74"/>
      <c r="D35" s="74"/>
      <c r="E35" s="181" t="s">
        <v>131</v>
      </c>
      <c r="F35" s="74"/>
      <c r="G35" s="134" t="e">
        <f>'[1]Data Consolidat'!B27</f>
        <v>#REF!</v>
      </c>
    </row>
    <row r="36" spans="2:7" ht="15">
      <c r="B36" s="74"/>
      <c r="C36" s="74"/>
      <c r="D36" s="74"/>
      <c r="E36" s="181" t="s">
        <v>268</v>
      </c>
      <c r="F36" s="74"/>
      <c r="G36" s="134">
        <f>SUM(G21:G28)</f>
        <v>0</v>
      </c>
    </row>
    <row r="37" spans="2:7" ht="15">
      <c r="B37" s="74"/>
      <c r="C37" s="74"/>
      <c r="D37" s="74"/>
      <c r="E37" s="181" t="s">
        <v>282</v>
      </c>
      <c r="F37" s="74"/>
      <c r="G37" s="134" t="e">
        <f>SUM(G35:G36)</f>
        <v>#REF!</v>
      </c>
    </row>
    <row r="38" spans="2:7" ht="15">
      <c r="B38" s="74"/>
      <c r="C38" s="74"/>
      <c r="D38" s="74"/>
      <c r="E38" s="181" t="s">
        <v>270</v>
      </c>
      <c r="F38" s="74"/>
      <c r="G38" s="135">
        <f>('[1]Data Consolidat'!B29)</f>
        <v>0</v>
      </c>
    </row>
    <row r="40" ht="15">
      <c r="A40" s="41" t="s">
        <v>284</v>
      </c>
    </row>
    <row r="41" spans="1:4" ht="15">
      <c r="A41" s="41" t="s">
        <v>283</v>
      </c>
      <c r="C41" s="134" t="e">
        <f>'[1]Data Consolidat'!B26</f>
        <v>#REF!</v>
      </c>
      <c r="D41" s="41" t="s">
        <v>285</v>
      </c>
    </row>
    <row r="42" ht="15">
      <c r="A42" s="41" t="s">
        <v>132</v>
      </c>
    </row>
    <row r="44" spans="1:6" ht="15">
      <c r="A44" s="150" t="s">
        <v>286</v>
      </c>
      <c r="B44" s="150"/>
      <c r="C44" s="150"/>
      <c r="D44" s="150"/>
      <c r="E44" s="150"/>
      <c r="F44" s="150"/>
    </row>
    <row r="45" spans="1:6" ht="15">
      <c r="A45" s="150"/>
      <c r="B45" s="150"/>
      <c r="C45" s="150"/>
      <c r="D45" s="150"/>
      <c r="E45" s="150"/>
      <c r="F45" s="150"/>
    </row>
    <row r="46" spans="1:6" ht="15">
      <c r="A46" s="150"/>
      <c r="B46" s="150"/>
      <c r="C46" s="150"/>
      <c r="D46" s="150"/>
      <c r="E46" s="150"/>
      <c r="F46" s="150"/>
    </row>
    <row r="47" spans="1:6" ht="15">
      <c r="A47" s="41" t="s">
        <v>274</v>
      </c>
      <c r="B47" s="150"/>
      <c r="C47" s="150"/>
      <c r="D47" s="150"/>
      <c r="E47" s="150"/>
      <c r="F47" s="150"/>
    </row>
    <row r="48" spans="1:6" ht="15">
      <c r="A48" s="41" t="s">
        <v>275</v>
      </c>
      <c r="B48" s="150"/>
      <c r="C48" s="150"/>
      <c r="D48" s="179">
        <f>'[1]Data Consolidat'!B11</f>
        <v>41030</v>
      </c>
      <c r="E48" s="150"/>
      <c r="F48" s="150"/>
    </row>
    <row r="49" spans="1:6" ht="15">
      <c r="A49" s="150"/>
      <c r="B49" s="150"/>
      <c r="C49" s="150"/>
      <c r="D49" s="150"/>
      <c r="E49" s="150"/>
      <c r="F49" s="150"/>
    </row>
    <row r="50" spans="1:6" ht="15">
      <c r="A50" s="41" t="s">
        <v>276</v>
      </c>
      <c r="B50" s="150"/>
      <c r="C50" s="150"/>
      <c r="D50" s="150"/>
      <c r="E50" s="150"/>
      <c r="F50" s="150"/>
    </row>
    <row r="51" spans="1:6" ht="15">
      <c r="A51" s="41" t="s">
        <v>133</v>
      </c>
      <c r="B51" s="150"/>
      <c r="C51" s="150"/>
      <c r="D51" s="150"/>
      <c r="E51" s="150"/>
      <c r="F51" s="150"/>
    </row>
    <row r="52" spans="1:6" ht="15">
      <c r="A52" s="150"/>
      <c r="B52" s="150"/>
      <c r="C52" s="150"/>
      <c r="D52" s="150"/>
      <c r="E52" s="150"/>
      <c r="F52" s="150"/>
    </row>
    <row r="53" spans="1:6" ht="15">
      <c r="A53" s="150"/>
      <c r="B53" s="150"/>
      <c r="C53" s="150"/>
      <c r="D53" s="150"/>
      <c r="E53" s="150"/>
      <c r="F53" s="150"/>
    </row>
    <row r="54" spans="1:10" ht="15">
      <c r="A54" s="41" t="s">
        <v>134</v>
      </c>
      <c r="B54" s="150"/>
      <c r="C54" s="150"/>
      <c r="D54" s="150"/>
      <c r="E54" s="150"/>
      <c r="F54" s="150"/>
      <c r="G54" s="150"/>
      <c r="H54" s="41" t="s">
        <v>17</v>
      </c>
      <c r="I54" s="150"/>
      <c r="J54" s="74"/>
    </row>
    <row r="55" spans="1:10" ht="15">
      <c r="A55" s="150"/>
      <c r="B55" s="150"/>
      <c r="C55" s="150"/>
      <c r="D55" s="324" t="str">
        <f>'[1]Check_List'!G110</f>
        <v>LaVergne Randolph, Jr., Subsidy Manager</v>
      </c>
      <c r="E55" s="150"/>
      <c r="F55" s="150"/>
      <c r="G55" s="150"/>
      <c r="H55" s="41" t="s">
        <v>135</v>
      </c>
      <c r="I55" s="150"/>
      <c r="J55" s="74"/>
    </row>
    <row r="56" spans="1:10" ht="15">
      <c r="A56" s="150"/>
      <c r="B56" s="150"/>
      <c r="C56" s="150"/>
      <c r="D56" s="150"/>
      <c r="E56" s="150"/>
      <c r="F56" s="150"/>
      <c r="G56" s="150"/>
      <c r="H56" s="150"/>
      <c r="I56" s="150"/>
      <c r="J56" s="74"/>
    </row>
    <row r="57" spans="1:10" ht="15">
      <c r="A57" s="394" t="s">
        <v>136</v>
      </c>
      <c r="B57" s="394"/>
      <c r="C57" s="394"/>
      <c r="D57" s="394"/>
      <c r="E57" s="394"/>
      <c r="F57" s="394"/>
      <c r="G57" s="150"/>
      <c r="H57" s="41" t="s">
        <v>17</v>
      </c>
      <c r="I57" s="150"/>
      <c r="J57" s="74"/>
    </row>
    <row r="58" spans="1:10" ht="15">
      <c r="A58" s="150"/>
      <c r="B58" s="150"/>
      <c r="C58" s="150"/>
      <c r="D58" s="41" t="s">
        <v>277</v>
      </c>
      <c r="E58" s="150"/>
      <c r="F58" s="150"/>
      <c r="G58" s="150"/>
      <c r="H58" s="41" t="s">
        <v>135</v>
      </c>
      <c r="I58" s="66" t="str">
        <f>('[1]Data Consolidat'!A12)</f>
        <v>Rentinc Ver. 6.0</v>
      </c>
      <c r="J58" s="74"/>
    </row>
  </sheetData>
  <sheetProtection/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rintOptions horizontalCentered="1"/>
  <pageMargins left="0.16" right="0.16" top="0.22" bottom="0.37" header="0.17" footer="0.16"/>
  <pageSetup fitToHeight="1" fitToWidth="1" horizontalDpi="600" verticalDpi="600" orientation="portrait" scale="71" r:id="rId2"/>
  <headerFooter alignWithMargins="0">
    <oddFooter>&amp;R&amp;9&amp;F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9"/>
  <sheetViews>
    <sheetView showGridLines="0" zoomScalePageLayoutView="0" workbookViewId="0" topLeftCell="A1">
      <selection activeCell="I15" sqref="I14:I15"/>
    </sheetView>
  </sheetViews>
  <sheetFormatPr defaultColWidth="9.77734375" defaultRowHeight="15"/>
  <cols>
    <col min="1" max="1" width="13.77734375" style="1" customWidth="1"/>
    <col min="2" max="2" width="8.77734375" style="1" customWidth="1"/>
    <col min="3" max="3" width="10.77734375" style="1" customWidth="1"/>
    <col min="4" max="4" width="11.5546875" style="1" customWidth="1"/>
    <col min="5" max="5" width="10.3359375" style="1" customWidth="1"/>
    <col min="6" max="6" width="8.77734375" style="1" customWidth="1"/>
    <col min="7" max="7" width="13.88671875" style="1" customWidth="1"/>
    <col min="8" max="8" width="13.99609375" style="1" customWidth="1"/>
    <col min="9" max="16384" width="9.77734375" style="1" customWidth="1"/>
  </cols>
  <sheetData>
    <row r="1" spans="1:8" ht="24" customHeight="1">
      <c r="A1" s="223" t="s">
        <v>294</v>
      </c>
      <c r="B1" s="224"/>
      <c r="C1" s="225" t="s">
        <v>140</v>
      </c>
      <c r="D1" s="224"/>
      <c r="E1" s="150"/>
      <c r="F1" s="150"/>
      <c r="G1" s="410" t="s">
        <v>142</v>
      </c>
      <c r="H1" s="410"/>
    </row>
    <row r="2" spans="1:12" ht="15.75" customHeight="1">
      <c r="A2" s="226" t="s">
        <v>139</v>
      </c>
      <c r="B2" s="227"/>
      <c r="C2" s="228" t="s">
        <v>141</v>
      </c>
      <c r="D2" s="227"/>
      <c r="E2" s="150"/>
      <c r="F2" s="150"/>
      <c r="G2" s="150"/>
      <c r="H2" s="150"/>
      <c r="L2" s="67"/>
    </row>
    <row r="3" spans="1:8" ht="9.75" customHeight="1">
      <c r="A3" s="150"/>
      <c r="B3" s="150"/>
      <c r="C3" s="211" t="s">
        <v>143</v>
      </c>
      <c r="D3" s="150"/>
      <c r="E3" s="150"/>
      <c r="F3" s="150"/>
      <c r="G3" s="150"/>
      <c r="H3" s="150"/>
    </row>
    <row r="4" spans="1:8" ht="9.75" customHeight="1">
      <c r="A4" s="150"/>
      <c r="B4" s="150"/>
      <c r="C4" s="211" t="s">
        <v>144</v>
      </c>
      <c r="D4" s="150"/>
      <c r="E4" s="150"/>
      <c r="F4" s="150"/>
      <c r="G4" s="150"/>
      <c r="H4" s="150"/>
    </row>
    <row r="5" spans="1:8" ht="11.25" customHeight="1">
      <c r="A5" s="229" t="s">
        <v>295</v>
      </c>
      <c r="B5" s="230"/>
      <c r="C5" s="230"/>
      <c r="D5" s="230"/>
      <c r="E5" s="230"/>
      <c r="F5" s="230"/>
      <c r="G5" s="230"/>
      <c r="H5" s="230"/>
    </row>
    <row r="6" spans="1:9" ht="15">
      <c r="A6" s="231" t="s">
        <v>145</v>
      </c>
      <c r="B6" s="180"/>
      <c r="C6" s="180"/>
      <c r="D6" s="232" t="s">
        <v>146</v>
      </c>
      <c r="E6" s="233" t="s">
        <v>147</v>
      </c>
      <c r="F6" s="234"/>
      <c r="G6" s="233" t="s">
        <v>296</v>
      </c>
      <c r="H6" s="180"/>
      <c r="I6" s="150"/>
    </row>
    <row r="7" spans="1:8" ht="15">
      <c r="A7" s="412" t="e">
        <f>'[1]Data Consolidat'!B4</f>
        <v>#REF!</v>
      </c>
      <c r="B7" s="412"/>
      <c r="C7" s="87"/>
      <c r="D7" s="201" t="e">
        <f>'[1]Data Consolidat'!B7</f>
        <v>#REF!</v>
      </c>
      <c r="E7" s="408" t="e">
        <f>'[1]Data Consolidat'!B6</f>
        <v>#REF!</v>
      </c>
      <c r="F7" s="409"/>
      <c r="G7" s="202">
        <f>'[1]Data Consolidat'!B11</f>
        <v>41030</v>
      </c>
      <c r="H7" s="87"/>
    </row>
    <row r="8" spans="1:8" ht="15">
      <c r="A8" s="235" t="s">
        <v>297</v>
      </c>
      <c r="B8" s="180"/>
      <c r="C8" s="180"/>
      <c r="D8" s="180"/>
      <c r="E8" s="180"/>
      <c r="F8" s="180"/>
      <c r="G8" s="88"/>
      <c r="H8" s="88"/>
    </row>
    <row r="9" spans="1:8" ht="10.5" customHeight="1">
      <c r="A9" s="229" t="s">
        <v>298</v>
      </c>
      <c r="B9" s="230"/>
      <c r="C9" s="230"/>
      <c r="D9" s="230"/>
      <c r="E9" s="230"/>
      <c r="F9" s="230"/>
      <c r="G9" s="87"/>
      <c r="H9" s="87"/>
    </row>
    <row r="10" spans="1:8" ht="15">
      <c r="A10" s="234"/>
      <c r="B10" s="236"/>
      <c r="C10" s="237" t="s">
        <v>148</v>
      </c>
      <c r="D10" s="238" t="s">
        <v>305</v>
      </c>
      <c r="E10" s="239" t="s">
        <v>18</v>
      </c>
      <c r="F10" s="240"/>
      <c r="G10" s="245" t="s">
        <v>309</v>
      </c>
      <c r="H10" s="246" t="s">
        <v>310</v>
      </c>
    </row>
    <row r="11" spans="1:8" ht="9" customHeight="1">
      <c r="A11" s="241" t="s">
        <v>19</v>
      </c>
      <c r="B11" s="189"/>
      <c r="C11" s="236"/>
      <c r="D11" s="239" t="s">
        <v>20</v>
      </c>
      <c r="E11" s="242" t="s">
        <v>306</v>
      </c>
      <c r="F11" s="242" t="s">
        <v>21</v>
      </c>
      <c r="G11" s="247" t="s">
        <v>178</v>
      </c>
      <c r="H11" s="306" t="s">
        <v>311</v>
      </c>
    </row>
    <row r="12" spans="1:8" ht="12" customHeight="1">
      <c r="A12" s="241" t="s">
        <v>299</v>
      </c>
      <c r="B12" s="242" t="s">
        <v>22</v>
      </c>
      <c r="C12" s="242" t="s">
        <v>25</v>
      </c>
      <c r="D12" s="242" t="s">
        <v>149</v>
      </c>
      <c r="E12" s="242" t="s">
        <v>307</v>
      </c>
      <c r="F12" s="242" t="s">
        <v>308</v>
      </c>
      <c r="G12" s="239" t="s">
        <v>23</v>
      </c>
      <c r="H12" s="248" t="s">
        <v>24</v>
      </c>
    </row>
    <row r="13" spans="1:8" ht="12" customHeight="1">
      <c r="A13" s="241" t="s">
        <v>300</v>
      </c>
      <c r="B13" s="242" t="s">
        <v>129</v>
      </c>
      <c r="C13" s="242" t="s">
        <v>303</v>
      </c>
      <c r="D13" s="242" t="s">
        <v>150</v>
      </c>
      <c r="E13" s="242" t="s">
        <v>125</v>
      </c>
      <c r="F13" s="242" t="s">
        <v>26</v>
      </c>
      <c r="G13" s="242" t="s">
        <v>261</v>
      </c>
      <c r="H13" s="249" t="s">
        <v>151</v>
      </c>
    </row>
    <row r="14" spans="1:8" ht="10.5" customHeight="1">
      <c r="A14" s="241" t="s">
        <v>301</v>
      </c>
      <c r="B14" s="242" t="s">
        <v>302</v>
      </c>
      <c r="C14" s="242" t="s">
        <v>304</v>
      </c>
      <c r="D14" s="242" t="s">
        <v>353</v>
      </c>
      <c r="E14" s="243" t="s">
        <v>27</v>
      </c>
      <c r="F14" s="189"/>
      <c r="G14" s="242" t="s">
        <v>312</v>
      </c>
      <c r="H14" s="249" t="s">
        <v>313</v>
      </c>
    </row>
    <row r="15" spans="1:8" ht="10.5" customHeight="1">
      <c r="A15" s="93"/>
      <c r="B15" s="94"/>
      <c r="C15" s="94"/>
      <c r="D15" s="244" t="s">
        <v>28</v>
      </c>
      <c r="E15" s="203">
        <f>'[1]Data Consolidat'!B11</f>
        <v>41030</v>
      </c>
      <c r="F15" s="95"/>
      <c r="G15" s="244"/>
      <c r="H15" s="250" t="s">
        <v>29</v>
      </c>
    </row>
    <row r="16" spans="1:8" ht="10.5" customHeight="1">
      <c r="A16" s="200" t="str">
        <f>'[1]Data Consolidat'!C36</f>
        <v>-BR</v>
      </c>
      <c r="B16" s="218">
        <f>'[1]Data Consolidat'!F36</f>
        <v>0</v>
      </c>
      <c r="C16" s="217">
        <f>IF('[1]Data Consolidat'!AB36=0,'[1]Data Consolidat'!Z36,'[1]Data Consolidat'!AB36)</f>
        <v>0</v>
      </c>
      <c r="D16" s="217">
        <f aca="true" t="shared" si="0" ref="D16:D23">B16*C16</f>
        <v>0</v>
      </c>
      <c r="E16" s="217">
        <f>IF('[1]Data Consolidat'!X36=0,'[1]Data Consolidat'!W36,'[1]Data Consolidat'!X36)</f>
        <v>0</v>
      </c>
      <c r="F16" s="217">
        <f aca="true" t="shared" si="1" ref="F16:F23">C16+E16</f>
        <v>0</v>
      </c>
      <c r="G16" s="217">
        <f>IF('[1]Data Consolidat'!AJ54&gt;1,'[1]Data Consolidat'!AJ54,0)</f>
        <v>0</v>
      </c>
      <c r="H16" s="214">
        <f aca="true" t="shared" si="2" ref="H16:H23">B16*G16</f>
        <v>0</v>
      </c>
    </row>
    <row r="17" spans="1:8" ht="10.5" customHeight="1">
      <c r="A17" s="200" t="str">
        <f>'[1]Data Consolidat'!C37</f>
        <v>-BR</v>
      </c>
      <c r="B17" s="218">
        <f>'[1]Data Consolidat'!F37</f>
        <v>0</v>
      </c>
      <c r="C17" s="217">
        <f>IF('[1]Data Consolidat'!AB37=0,'[1]Data Consolidat'!Z37,'[1]Data Consolidat'!AB37)</f>
        <v>0</v>
      </c>
      <c r="D17" s="217">
        <f t="shared" si="0"/>
        <v>0</v>
      </c>
      <c r="E17" s="217">
        <f>IF('[1]Data Consolidat'!X37=0,'[1]Data Consolidat'!W37,'[1]Data Consolidat'!X37)</f>
        <v>0</v>
      </c>
      <c r="F17" s="217">
        <f t="shared" si="1"/>
        <v>0</v>
      </c>
      <c r="G17" s="217">
        <f>IF('[1]Data Consolidat'!AJ55&gt;1,'[1]Data Consolidat'!AJ55,0)</f>
        <v>0</v>
      </c>
      <c r="H17" s="214">
        <f t="shared" si="2"/>
        <v>0</v>
      </c>
    </row>
    <row r="18" spans="1:8" ht="10.5" customHeight="1">
      <c r="A18" s="200" t="str">
        <f>'[1]Data Consolidat'!C38</f>
        <v>-BR</v>
      </c>
      <c r="B18" s="218">
        <f>'[1]Data Consolidat'!F38</f>
        <v>0</v>
      </c>
      <c r="C18" s="217">
        <f>IF('[1]Data Consolidat'!AB38=0,'[1]Data Consolidat'!Z38,'[1]Data Consolidat'!AB38)</f>
        <v>0</v>
      </c>
      <c r="D18" s="217">
        <f t="shared" si="0"/>
        <v>0</v>
      </c>
      <c r="E18" s="217">
        <f>IF('[1]Data Consolidat'!X38=0,'[1]Data Consolidat'!W38,'[1]Data Consolidat'!X38)</f>
        <v>0</v>
      </c>
      <c r="F18" s="217">
        <f t="shared" si="1"/>
        <v>0</v>
      </c>
      <c r="G18" s="217">
        <f>IF('[1]Data Consolidat'!AJ56&gt;1,'[1]Data Consolidat'!AJ56,0)</f>
        <v>0</v>
      </c>
      <c r="H18" s="214">
        <f t="shared" si="2"/>
        <v>0</v>
      </c>
    </row>
    <row r="19" spans="1:8" ht="10.5" customHeight="1">
      <c r="A19" s="200" t="str">
        <f>'[1]Data Consolidat'!C39</f>
        <v>-BR</v>
      </c>
      <c r="B19" s="218">
        <f>'[1]Data Consolidat'!F39</f>
        <v>0</v>
      </c>
      <c r="C19" s="217">
        <f>IF('[1]Data Consolidat'!AB39=0,'[1]Data Consolidat'!Z39,'[1]Data Consolidat'!AB39)</f>
        <v>0</v>
      </c>
      <c r="D19" s="217">
        <f t="shared" si="0"/>
        <v>0</v>
      </c>
      <c r="E19" s="217">
        <f>IF('[1]Data Consolidat'!X39=0,'[1]Data Consolidat'!W39,'[1]Data Consolidat'!X39)</f>
        <v>0</v>
      </c>
      <c r="F19" s="217">
        <f t="shared" si="1"/>
        <v>0</v>
      </c>
      <c r="G19" s="217">
        <f>IF('[1]Data Consolidat'!AJ57&gt;1,'[1]Data Consolidat'!AJ57,0)</f>
        <v>0</v>
      </c>
      <c r="H19" s="214">
        <f t="shared" si="2"/>
        <v>0</v>
      </c>
    </row>
    <row r="20" spans="1:8" ht="10.5" customHeight="1">
      <c r="A20" s="200" t="str">
        <f>'[1]Data Consolidat'!C40</f>
        <v>-BR</v>
      </c>
      <c r="B20" s="218">
        <f>'[1]Data Consolidat'!F40</f>
        <v>0</v>
      </c>
      <c r="C20" s="217">
        <f>IF('[1]Data Consolidat'!AB40=0,'[1]Data Consolidat'!Z40,'[1]Data Consolidat'!AB40)</f>
        <v>0</v>
      </c>
      <c r="D20" s="217">
        <f t="shared" si="0"/>
        <v>0</v>
      </c>
      <c r="E20" s="217">
        <f>IF('[1]Data Consolidat'!X40=0,'[1]Data Consolidat'!W40,'[1]Data Consolidat'!X40)</f>
        <v>0</v>
      </c>
      <c r="F20" s="217">
        <f t="shared" si="1"/>
        <v>0</v>
      </c>
      <c r="G20" s="217">
        <f>IF('[1]Data Consolidat'!AJ58&gt;1,'[1]Data Consolidat'!AJ58,0)</f>
        <v>0</v>
      </c>
      <c r="H20" s="214">
        <f t="shared" si="2"/>
        <v>0</v>
      </c>
    </row>
    <row r="21" spans="1:8" ht="10.5" customHeight="1">
      <c r="A21" s="200" t="str">
        <f>'[1]Data Consolidat'!C41</f>
        <v>-BR</v>
      </c>
      <c r="B21" s="218">
        <f>'[1]Data Consolidat'!F41</f>
        <v>0</v>
      </c>
      <c r="C21" s="217">
        <f>IF('[1]Data Consolidat'!AB41=0,'[1]Data Consolidat'!Z41,'[1]Data Consolidat'!AB41)</f>
        <v>0</v>
      </c>
      <c r="D21" s="217">
        <f t="shared" si="0"/>
        <v>0</v>
      </c>
      <c r="E21" s="217">
        <f>IF('[1]Data Consolidat'!X41=0,'[1]Data Consolidat'!W41,'[1]Data Consolidat'!X41)</f>
        <v>0</v>
      </c>
      <c r="F21" s="217">
        <f t="shared" si="1"/>
        <v>0</v>
      </c>
      <c r="G21" s="217">
        <f>IF('[1]Data Consolidat'!AJ59&gt;1,'[1]Data Consolidat'!AJ59,0)</f>
        <v>0</v>
      </c>
      <c r="H21" s="214">
        <f t="shared" si="2"/>
        <v>0</v>
      </c>
    </row>
    <row r="22" spans="1:8" ht="10.5" customHeight="1">
      <c r="A22" s="200" t="str">
        <f>'[1]Data Consolidat'!C42</f>
        <v>-BR</v>
      </c>
      <c r="B22" s="218">
        <f>'[1]Data Consolidat'!F42</f>
        <v>0</v>
      </c>
      <c r="C22" s="217">
        <f>IF('[1]Data Consolidat'!AB42=0,'[1]Data Consolidat'!Z42,'[1]Data Consolidat'!AB42)</f>
        <v>0</v>
      </c>
      <c r="D22" s="217">
        <f t="shared" si="0"/>
        <v>0</v>
      </c>
      <c r="E22" s="217">
        <f>IF('[1]Data Consolidat'!X42=0,'[1]Data Consolidat'!W42,'[1]Data Consolidat'!X42)</f>
        <v>0</v>
      </c>
      <c r="F22" s="217">
        <f t="shared" si="1"/>
        <v>0</v>
      </c>
      <c r="G22" s="217">
        <f>IF('[1]Data Consolidat'!AJ60&gt;1,'[1]Data Consolidat'!AJ60,0)</f>
        <v>0</v>
      </c>
      <c r="H22" s="214">
        <f t="shared" si="2"/>
        <v>0</v>
      </c>
    </row>
    <row r="23" spans="1:8" ht="10.5" customHeight="1">
      <c r="A23" s="200" t="str">
        <f>'[1]Data Consolidat'!C43</f>
        <v>-BR</v>
      </c>
      <c r="B23" s="218">
        <f>'[1]Data Consolidat'!F43</f>
        <v>0</v>
      </c>
      <c r="C23" s="217">
        <f>IF('[1]Data Consolidat'!AB43=0,'[1]Data Consolidat'!Z43,'[1]Data Consolidat'!AB43)</f>
        <v>0</v>
      </c>
      <c r="D23" s="217">
        <f t="shared" si="0"/>
        <v>0</v>
      </c>
      <c r="E23" s="217">
        <f>IF('[1]Data Consolidat'!X43=0,'[1]Data Consolidat'!W43,'[1]Data Consolidat'!X43)</f>
        <v>0</v>
      </c>
      <c r="F23" s="217">
        <f t="shared" si="1"/>
        <v>0</v>
      </c>
      <c r="G23" s="217">
        <f>IF('[1]Data Consolidat'!AJ61&gt;1,'[1]Data Consolidat'!AJ61,0)</f>
        <v>0</v>
      </c>
      <c r="H23" s="214">
        <f t="shared" si="2"/>
        <v>0</v>
      </c>
    </row>
    <row r="24" spans="1:8" ht="10.5" customHeight="1">
      <c r="A24" s="97"/>
      <c r="B24" s="216"/>
      <c r="C24" s="251"/>
      <c r="D24" s="216"/>
      <c r="E24" s="216"/>
      <c r="F24" s="216"/>
      <c r="G24" s="251"/>
      <c r="H24" s="215"/>
    </row>
    <row r="25" spans="1:8" ht="10.5" customHeight="1">
      <c r="A25" s="100"/>
      <c r="B25" s="216"/>
      <c r="C25" s="251"/>
      <c r="D25" s="216"/>
      <c r="E25" s="216"/>
      <c r="F25" s="216"/>
      <c r="G25" s="251"/>
      <c r="H25" s="215"/>
    </row>
    <row r="26" spans="1:8" ht="10.5" customHeight="1">
      <c r="A26" s="100"/>
      <c r="B26" s="98"/>
      <c r="C26" s="101"/>
      <c r="D26" s="102"/>
      <c r="E26" s="102"/>
      <c r="F26" s="102"/>
      <c r="G26" s="90"/>
      <c r="H26" s="103"/>
    </row>
    <row r="27" spans="1:8" ht="8.25" customHeight="1">
      <c r="A27" s="88"/>
      <c r="B27" s="104"/>
      <c r="C27" s="406" t="s">
        <v>314</v>
      </c>
      <c r="D27" s="407"/>
      <c r="E27" s="105"/>
      <c r="F27" s="106"/>
      <c r="G27" s="406" t="s">
        <v>316</v>
      </c>
      <c r="H27" s="411"/>
    </row>
    <row r="28" spans="1:8" ht="12" customHeight="1">
      <c r="A28" s="252" t="s">
        <v>315</v>
      </c>
      <c r="B28" s="204">
        <f>SUM(B16:B26)</f>
        <v>0</v>
      </c>
      <c r="C28" s="253" t="s">
        <v>152</v>
      </c>
      <c r="D28" s="205">
        <f>SUM(D16:D26)</f>
        <v>0</v>
      </c>
      <c r="E28" s="254" t="s">
        <v>153</v>
      </c>
      <c r="F28" s="206" t="e">
        <f>'[1]Data Consolidat'!B27</f>
        <v>#REF!</v>
      </c>
      <c r="G28" s="253" t="s">
        <v>154</v>
      </c>
      <c r="H28" s="208">
        <f>SUM(H16:H26)</f>
        <v>0</v>
      </c>
    </row>
    <row r="29" spans="1:8" ht="10.5" customHeight="1">
      <c r="A29" s="87"/>
      <c r="B29" s="107"/>
      <c r="C29" s="82"/>
      <c r="D29" s="93"/>
      <c r="E29" s="108"/>
      <c r="F29" s="109"/>
      <c r="G29" s="187"/>
      <c r="H29" s="230"/>
    </row>
    <row r="30" spans="1:8" ht="10.5" customHeight="1">
      <c r="A30" s="110"/>
      <c r="B30" s="106"/>
      <c r="C30" s="406" t="s">
        <v>317</v>
      </c>
      <c r="D30" s="407"/>
      <c r="E30" s="105"/>
      <c r="F30" s="106"/>
      <c r="G30" s="406" t="s">
        <v>319</v>
      </c>
      <c r="H30" s="411"/>
    </row>
    <row r="31" spans="1:8" ht="10.5" customHeight="1">
      <c r="A31" s="111"/>
      <c r="B31" s="112"/>
      <c r="C31" s="253" t="s">
        <v>152</v>
      </c>
      <c r="D31" s="205">
        <f>D28*12</f>
        <v>0</v>
      </c>
      <c r="E31" s="255" t="s">
        <v>318</v>
      </c>
      <c r="F31" s="207">
        <f>'[1]Data Consolidat'!B29</f>
        <v>0</v>
      </c>
      <c r="G31" s="253" t="s">
        <v>155</v>
      </c>
      <c r="H31" s="208">
        <f>H28*12</f>
        <v>0</v>
      </c>
    </row>
    <row r="32" spans="1:8" ht="10.5" customHeight="1">
      <c r="A32" s="113"/>
      <c r="B32" s="109"/>
      <c r="C32" s="114"/>
      <c r="D32" s="93"/>
      <c r="E32" s="108"/>
      <c r="F32" s="109"/>
      <c r="G32" s="114"/>
      <c r="H32" s="87"/>
    </row>
    <row r="33" spans="1:8" ht="10.5" customHeight="1">
      <c r="A33" s="405" t="s">
        <v>320</v>
      </c>
      <c r="B33" s="405"/>
      <c r="C33" s="405"/>
      <c r="D33" s="405"/>
      <c r="E33" s="405"/>
      <c r="F33" s="405"/>
      <c r="G33" s="405"/>
      <c r="H33" s="405"/>
    </row>
    <row r="34" spans="1:8" ht="10.5" customHeight="1">
      <c r="A34" s="257" t="s">
        <v>321</v>
      </c>
      <c r="B34" s="230"/>
      <c r="C34" s="230"/>
      <c r="D34" s="230"/>
      <c r="E34" s="230"/>
      <c r="F34" s="230"/>
      <c r="G34" s="230"/>
      <c r="H34" s="230"/>
    </row>
    <row r="35" spans="1:8" ht="10.5" customHeight="1">
      <c r="A35" s="258" t="s">
        <v>322</v>
      </c>
      <c r="B35" s="259"/>
      <c r="C35" s="259"/>
      <c r="D35" s="260"/>
      <c r="E35" s="261" t="s">
        <v>323</v>
      </c>
      <c r="F35" s="259"/>
      <c r="G35" s="259"/>
      <c r="H35" s="259"/>
    </row>
    <row r="36" spans="1:8" ht="11.25" customHeight="1">
      <c r="A36" s="235" t="s">
        <v>324</v>
      </c>
      <c r="B36" s="246"/>
      <c r="C36" s="246"/>
      <c r="D36" s="262"/>
      <c r="E36" s="263"/>
      <c r="F36" s="234"/>
      <c r="G36" s="240"/>
      <c r="H36" s="263"/>
    </row>
    <row r="37" spans="1:8" ht="10.5" customHeight="1">
      <c r="A37" s="211" t="s">
        <v>325</v>
      </c>
      <c r="B37" s="86"/>
      <c r="C37" s="86"/>
      <c r="D37" s="116"/>
      <c r="E37" s="264" t="s">
        <v>30</v>
      </c>
      <c r="F37" s="265" t="s">
        <v>31</v>
      </c>
      <c r="G37" s="242" t="s">
        <v>22</v>
      </c>
      <c r="H37" s="249" t="s">
        <v>32</v>
      </c>
    </row>
    <row r="38" spans="1:8" ht="10.5" customHeight="1">
      <c r="A38" s="209" t="e">
        <f>'[1]Data Consolidat'!$F$108</f>
        <v>#REF!</v>
      </c>
      <c r="B38" s="210" t="s">
        <v>156</v>
      </c>
      <c r="C38" s="86"/>
      <c r="D38" s="116"/>
      <c r="E38" s="264" t="s">
        <v>166</v>
      </c>
      <c r="F38" s="188"/>
      <c r="G38" s="242" t="s">
        <v>299</v>
      </c>
      <c r="H38" s="249" t="s">
        <v>327</v>
      </c>
    </row>
    <row r="39" spans="1:8" ht="10.5" customHeight="1">
      <c r="A39" s="210" t="s">
        <v>326</v>
      </c>
      <c r="B39" s="210" t="s">
        <v>157</v>
      </c>
      <c r="C39" s="86"/>
      <c r="D39" s="116"/>
      <c r="E39" s="187"/>
      <c r="F39" s="188"/>
      <c r="G39" s="189"/>
      <c r="H39" s="187"/>
    </row>
    <row r="40" spans="1:8" ht="10.5" customHeight="1">
      <c r="A40" s="210" t="s">
        <v>158</v>
      </c>
      <c r="B40" s="210" t="s">
        <v>160</v>
      </c>
      <c r="C40" s="86"/>
      <c r="D40" s="116"/>
      <c r="E40" s="114"/>
      <c r="F40" s="93"/>
      <c r="G40" s="95"/>
      <c r="H40" s="114"/>
    </row>
    <row r="41" spans="1:8" ht="10.5" customHeight="1">
      <c r="A41" s="210" t="s">
        <v>159</v>
      </c>
      <c r="B41" s="210" t="s">
        <v>161</v>
      </c>
      <c r="C41" s="86"/>
      <c r="D41" s="116"/>
      <c r="E41" s="212" t="str">
        <f>'[1]Data Consolidat'!A137</f>
        <v>Space 1</v>
      </c>
      <c r="F41" s="91"/>
      <c r="G41" s="98">
        <f>'[1]Data Consolidat'!C137</f>
      </c>
      <c r="H41" s="96">
        <f>'[1]Data Consolidat'!D137</f>
      </c>
    </row>
    <row r="42" spans="1:8" ht="10.5" customHeight="1">
      <c r="A42" s="92"/>
      <c r="B42" s="92"/>
      <c r="C42" s="92"/>
      <c r="D42" s="107"/>
      <c r="E42" s="212" t="str">
        <f>'[1]Data Consolidat'!A138</f>
        <v>Space 2</v>
      </c>
      <c r="F42" s="91"/>
      <c r="G42" s="98">
        <f>'[1]Data Consolidat'!C138</f>
      </c>
      <c r="H42" s="96">
        <f>'[1]Data Consolidat'!D138</f>
      </c>
    </row>
    <row r="43" spans="1:8" ht="10.5" customHeight="1">
      <c r="A43" s="246" t="s">
        <v>328</v>
      </c>
      <c r="B43" s="127"/>
      <c r="C43" s="127"/>
      <c r="D43" s="213"/>
      <c r="E43" s="212" t="str">
        <f>'[1]Data Consolidat'!A139</f>
        <v>Space 3</v>
      </c>
      <c r="F43" s="91"/>
      <c r="G43" s="98">
        <f>'[1]Data Consolidat'!C139</f>
      </c>
      <c r="H43" s="96">
        <f>'[1]Data Consolidat'!D139</f>
      </c>
    </row>
    <row r="44" spans="1:8" ht="10.5" customHeight="1">
      <c r="A44" s="211" t="s">
        <v>329</v>
      </c>
      <c r="B44" s="86"/>
      <c r="C44" s="86"/>
      <c r="D44" s="116"/>
      <c r="E44" s="117"/>
      <c r="F44" s="91"/>
      <c r="G44" s="98"/>
      <c r="H44" s="99"/>
    </row>
    <row r="45" spans="1:8" ht="10.5" customHeight="1">
      <c r="A45" s="211" t="s">
        <v>330</v>
      </c>
      <c r="B45" s="86"/>
      <c r="C45" s="86"/>
      <c r="D45" s="116"/>
      <c r="E45" s="117"/>
      <c r="F45" s="91"/>
      <c r="G45" s="98"/>
      <c r="H45" s="99"/>
    </row>
    <row r="46" spans="1:8" ht="10.5" customHeight="1">
      <c r="A46" s="211" t="s">
        <v>162</v>
      </c>
      <c r="B46" s="266" t="s">
        <v>331</v>
      </c>
      <c r="C46" s="266" t="s">
        <v>332</v>
      </c>
      <c r="D46" s="265"/>
      <c r="E46" s="117"/>
      <c r="F46" s="91"/>
      <c r="G46" s="98"/>
      <c r="H46" s="99"/>
    </row>
    <row r="47" spans="1:8" ht="10.5" customHeight="1">
      <c r="A47" s="210" t="s">
        <v>333</v>
      </c>
      <c r="B47" s="210" t="s">
        <v>163</v>
      </c>
      <c r="C47" s="211"/>
      <c r="D47" s="210" t="s">
        <v>334</v>
      </c>
      <c r="E47" s="267" t="s">
        <v>335</v>
      </c>
      <c r="F47" s="259"/>
      <c r="G47" s="91"/>
      <c r="H47" s="214">
        <f>SUM(H41:H46)*12</f>
        <v>0</v>
      </c>
    </row>
    <row r="48" spans="1:8" ht="10.5" customHeight="1">
      <c r="A48" s="210" t="s">
        <v>164</v>
      </c>
      <c r="B48" s="210" t="s">
        <v>165</v>
      </c>
      <c r="C48" s="86"/>
      <c r="D48" s="116"/>
      <c r="E48" s="261" t="s">
        <v>336</v>
      </c>
      <c r="F48" s="115"/>
      <c r="G48" s="115"/>
      <c r="H48" s="115"/>
    </row>
    <row r="49" spans="1:8" ht="9" customHeight="1">
      <c r="A49" s="87"/>
      <c r="B49" s="87"/>
      <c r="C49" s="87"/>
      <c r="D49" s="93"/>
      <c r="E49" s="240"/>
      <c r="F49" s="239" t="s">
        <v>22</v>
      </c>
      <c r="G49" s="239" t="s">
        <v>32</v>
      </c>
      <c r="H49" s="248" t="s">
        <v>33</v>
      </c>
    </row>
    <row r="50" spans="1:8" ht="10.5" customHeight="1">
      <c r="A50" s="235" t="s">
        <v>340</v>
      </c>
      <c r="B50" s="127"/>
      <c r="C50" s="127"/>
      <c r="D50" s="89"/>
      <c r="E50" s="242" t="s">
        <v>19</v>
      </c>
      <c r="F50" s="242" t="s">
        <v>261</v>
      </c>
      <c r="G50" s="242" t="s">
        <v>337</v>
      </c>
      <c r="H50" s="249" t="s">
        <v>338</v>
      </c>
    </row>
    <row r="51" spans="1:8" ht="10.5" customHeight="1">
      <c r="A51" s="86"/>
      <c r="B51" s="86"/>
      <c r="C51" s="86"/>
      <c r="D51" s="80"/>
      <c r="E51" s="242" t="s">
        <v>166</v>
      </c>
      <c r="F51" s="242" t="s">
        <v>121</v>
      </c>
      <c r="G51" s="242"/>
      <c r="H51" s="249" t="s">
        <v>168</v>
      </c>
    </row>
    <row r="52" spans="1:8" ht="10.5" customHeight="1">
      <c r="A52" s="210" t="s">
        <v>170</v>
      </c>
      <c r="B52" s="86"/>
      <c r="C52" s="86"/>
      <c r="D52" s="80"/>
      <c r="E52" s="189"/>
      <c r="F52" s="242" t="s">
        <v>167</v>
      </c>
      <c r="G52" s="189"/>
      <c r="H52" s="249" t="s">
        <v>339</v>
      </c>
    </row>
    <row r="53" spans="1:8" ht="10.5" customHeight="1">
      <c r="A53" s="210" t="s">
        <v>341</v>
      </c>
      <c r="B53" s="210" t="s">
        <v>343</v>
      </c>
      <c r="C53" s="86"/>
      <c r="D53" s="80"/>
      <c r="E53" s="268"/>
      <c r="F53" s="150"/>
      <c r="G53" s="268"/>
      <c r="H53" s="250" t="s">
        <v>34</v>
      </c>
    </row>
    <row r="54" spans="1:8" ht="10.5" customHeight="1">
      <c r="A54" s="210" t="s">
        <v>171</v>
      </c>
      <c r="B54" s="210" t="s">
        <v>344</v>
      </c>
      <c r="C54" s="86"/>
      <c r="D54" s="80"/>
      <c r="E54" s="216">
        <f>'[1]Data Consolidat'!A150</f>
      </c>
      <c r="F54" s="217">
        <f>'[1]Data Consolidat'!B150</f>
        <v>0</v>
      </c>
      <c r="G54" s="218">
        <f>'[1]Data Consolidat'!C150</f>
      </c>
      <c r="H54" s="215" t="str">
        <f>'[1]Data Consolidat'!D150</f>
        <v>N/A</v>
      </c>
    </row>
    <row r="55" spans="1:8" ht="10.5" customHeight="1">
      <c r="A55" s="210" t="s">
        <v>342</v>
      </c>
      <c r="B55" s="92"/>
      <c r="C55" s="92"/>
      <c r="D55" s="93"/>
      <c r="E55" s="216">
        <f>'[1]Data Consolidat'!A151</f>
        <v>0</v>
      </c>
      <c r="F55" s="217">
        <f>'[1]Data Consolidat'!B151</f>
        <v>0</v>
      </c>
      <c r="G55" s="218">
        <f>'[1]Data Consolidat'!C151</f>
        <v>0</v>
      </c>
      <c r="H55" s="215" t="str">
        <f>'[1]Data Consolidat'!D151</f>
        <v>N/A</v>
      </c>
    </row>
    <row r="56" spans="1:8" ht="12.75" customHeight="1">
      <c r="A56" s="269" t="s">
        <v>345</v>
      </c>
      <c r="B56" s="259"/>
      <c r="C56" s="259"/>
      <c r="D56" s="238"/>
      <c r="E56" s="216">
        <f>'[1]Data Consolidat'!A152</f>
        <v>0</v>
      </c>
      <c r="F56" s="217">
        <f>'[1]Data Consolidat'!B152</f>
        <v>0</v>
      </c>
      <c r="G56" s="218">
        <f>'[1]Data Consolidat'!C152</f>
        <v>0</v>
      </c>
      <c r="H56" s="215" t="str">
        <f>'[1]Data Consolidat'!D152</f>
        <v>N/A</v>
      </c>
    </row>
    <row r="57" spans="1:8" ht="12.75" customHeight="1">
      <c r="A57" s="270" t="s">
        <v>346</v>
      </c>
      <c r="B57" s="259"/>
      <c r="C57" s="259"/>
      <c r="D57" s="238"/>
      <c r="E57" s="216"/>
      <c r="F57" s="217"/>
      <c r="G57" s="218"/>
      <c r="H57" s="215"/>
    </row>
    <row r="58" spans="1:8" ht="10.5" customHeight="1">
      <c r="A58" s="271" t="s">
        <v>169</v>
      </c>
      <c r="B58" s="271"/>
      <c r="C58" s="259"/>
      <c r="D58" s="238" t="s">
        <v>347</v>
      </c>
      <c r="E58" s="216">
        <f>'[1]Data Consolidat'!A153</f>
        <v>0</v>
      </c>
      <c r="F58" s="217">
        <f>'[1]Data Consolidat'!B153</f>
        <v>0</v>
      </c>
      <c r="G58" s="218">
        <f>'[1]Data Consolidat'!C153</f>
        <v>0</v>
      </c>
      <c r="H58" s="215" t="str">
        <f>'[1]Data Consolidat'!D153</f>
        <v>N/A</v>
      </c>
    </row>
    <row r="59" spans="1:8" ht="10.5" customHeight="1">
      <c r="A59" s="404" t="str">
        <f>'[1]Data Consolidat'!A121</f>
        <v>_</v>
      </c>
      <c r="B59" s="404"/>
      <c r="C59" s="272" t="s">
        <v>35</v>
      </c>
      <c r="D59" s="276" t="str">
        <f>'[1]Data Consolidat'!B121</f>
        <v>_</v>
      </c>
      <c r="E59" s="216">
        <f>'[1]Data Consolidat'!A154</f>
        <v>0</v>
      </c>
      <c r="F59" s="217">
        <f>'[1]Data Consolidat'!B154</f>
        <v>0</v>
      </c>
      <c r="G59" s="218">
        <f>'[1]Data Consolidat'!C154</f>
        <v>0</v>
      </c>
      <c r="H59" s="215" t="str">
        <f>'[1]Data Consolidat'!D154</f>
        <v>N/A</v>
      </c>
    </row>
    <row r="60" spans="1:8" ht="10.5" customHeight="1">
      <c r="A60" s="404" t="str">
        <f>'[1]Data Consolidat'!A122</f>
        <v>_</v>
      </c>
      <c r="B60" s="404"/>
      <c r="C60" s="272" t="s">
        <v>35</v>
      </c>
      <c r="D60" s="276" t="str">
        <f>'[1]Data Consolidat'!B122</f>
        <v>_</v>
      </c>
      <c r="E60" s="216">
        <f>'[1]Data Consolidat'!A155</f>
        <v>0</v>
      </c>
      <c r="F60" s="217">
        <f>'[1]Data Consolidat'!B155</f>
        <v>0</v>
      </c>
      <c r="G60" s="218">
        <f>'[1]Data Consolidat'!C155</f>
        <v>0</v>
      </c>
      <c r="H60" s="215" t="str">
        <f>'[1]Data Consolidat'!D155</f>
        <v>N/A</v>
      </c>
    </row>
    <row r="61" spans="1:8" ht="10.5" customHeight="1">
      <c r="A61" s="404" t="str">
        <f>'[1]Data Consolidat'!A123</f>
        <v>_</v>
      </c>
      <c r="B61" s="404"/>
      <c r="C61" s="272" t="s">
        <v>35</v>
      </c>
      <c r="D61" s="276" t="str">
        <f>'[1]Data Consolidat'!B123</f>
        <v>_</v>
      </c>
      <c r="E61" s="118"/>
      <c r="F61" s="89"/>
      <c r="G61" s="277" t="s">
        <v>348</v>
      </c>
      <c r="H61" s="88"/>
    </row>
    <row r="62" spans="1:8" ht="10.5" customHeight="1">
      <c r="A62" s="404" t="str">
        <f>'[1]Data Consolidat'!A124</f>
        <v>_</v>
      </c>
      <c r="B62" s="404"/>
      <c r="C62" s="272" t="s">
        <v>35</v>
      </c>
      <c r="D62" s="276" t="str">
        <f>'[1]Data Consolidat'!B124</f>
        <v>_</v>
      </c>
      <c r="E62" s="119"/>
      <c r="F62" s="219">
        <f>SUM(F54:F60)</f>
        <v>0</v>
      </c>
      <c r="G62" s="278" t="s">
        <v>167</v>
      </c>
      <c r="H62" s="220">
        <f>F62*12</f>
        <v>0</v>
      </c>
    </row>
    <row r="63" spans="1:8" ht="10.5" customHeight="1">
      <c r="A63" s="404" t="str">
        <f>'[1]Data Consolidat'!A125</f>
        <v>_</v>
      </c>
      <c r="B63" s="404"/>
      <c r="C63" s="272" t="s">
        <v>35</v>
      </c>
      <c r="D63" s="276" t="str">
        <f>'[1]Data Consolidat'!B125</f>
        <v>_</v>
      </c>
      <c r="E63" s="261" t="s">
        <v>349</v>
      </c>
      <c r="F63" s="259"/>
      <c r="G63" s="259"/>
      <c r="H63" s="115"/>
    </row>
    <row r="64" spans="1:8" ht="10.5" customHeight="1">
      <c r="A64" s="404" t="str">
        <f>'[1]Data Consolidat'!A126</f>
        <v>_</v>
      </c>
      <c r="B64" s="404"/>
      <c r="C64" s="272" t="s">
        <v>35</v>
      </c>
      <c r="D64" s="276" t="str">
        <f>'[1]Data Consolidat'!B126</f>
        <v>_</v>
      </c>
      <c r="E64" s="279" t="s">
        <v>350</v>
      </c>
      <c r="F64" s="280"/>
      <c r="G64" s="280"/>
      <c r="H64" s="120"/>
    </row>
    <row r="65" spans="1:9" ht="12.75" customHeight="1">
      <c r="A65" s="404" t="str">
        <f>'[1]Data Consolidat'!A127</f>
        <v>_</v>
      </c>
      <c r="B65" s="404"/>
      <c r="C65" s="272" t="s">
        <v>35</v>
      </c>
      <c r="D65" s="276" t="str">
        <f>'[1]Data Consolidat'!B127</f>
        <v>_</v>
      </c>
      <c r="E65" s="281" t="s">
        <v>351</v>
      </c>
      <c r="F65" s="282"/>
      <c r="G65" s="283"/>
      <c r="H65" s="284">
        <f>'[1]Data Consolidat'!AG45/12</f>
        <v>0</v>
      </c>
      <c r="I65" s="4"/>
    </row>
    <row r="66" spans="1:8" ht="10.5" customHeight="1">
      <c r="A66" s="404" t="str">
        <f>'[1]Data Consolidat'!A128</f>
        <v>_</v>
      </c>
      <c r="B66" s="404"/>
      <c r="C66" s="272" t="s">
        <v>35</v>
      </c>
      <c r="D66" s="276" t="str">
        <f>'[1]Data Consolidat'!B128</f>
        <v>_</v>
      </c>
      <c r="E66" s="285" t="s">
        <v>352</v>
      </c>
      <c r="F66" s="286"/>
      <c r="G66" s="287"/>
      <c r="H66" s="288"/>
    </row>
    <row r="67" spans="1:8" ht="15">
      <c r="A67" s="256" t="s">
        <v>172</v>
      </c>
      <c r="B67" s="180"/>
      <c r="C67" s="180"/>
      <c r="D67" s="273" t="s">
        <v>174</v>
      </c>
      <c r="E67" s="180"/>
      <c r="F67" s="180"/>
      <c r="G67" s="180"/>
      <c r="H67" s="289" t="s">
        <v>175</v>
      </c>
    </row>
    <row r="68" spans="1:8" ht="12.75" customHeight="1">
      <c r="A68" s="274" t="s">
        <v>173</v>
      </c>
      <c r="B68" s="150"/>
      <c r="C68" s="150"/>
      <c r="D68" s="275" t="str">
        <f>('[1]Data Consolidat'!$A$12)</f>
        <v>Rentinc Ver. 6.0</v>
      </c>
      <c r="E68" s="150"/>
      <c r="F68" s="150"/>
      <c r="G68" s="150"/>
      <c r="H68" s="290" t="s">
        <v>36</v>
      </c>
    </row>
    <row r="69" ht="15">
      <c r="G69" s="68"/>
    </row>
  </sheetData>
  <sheetProtection/>
  <mergeCells count="16">
    <mergeCell ref="G1:H1"/>
    <mergeCell ref="G27:H27"/>
    <mergeCell ref="G30:H30"/>
    <mergeCell ref="A7:B7"/>
    <mergeCell ref="A33:H33"/>
    <mergeCell ref="C27:D27"/>
    <mergeCell ref="C30:D30"/>
    <mergeCell ref="E7:F7"/>
    <mergeCell ref="A65:B65"/>
    <mergeCell ref="A66:B66"/>
    <mergeCell ref="A59:B59"/>
    <mergeCell ref="A60:B60"/>
    <mergeCell ref="A61:B61"/>
    <mergeCell ref="A62:B62"/>
    <mergeCell ref="A63:B63"/>
    <mergeCell ref="A64:B64"/>
  </mergeCells>
  <printOptions horizontalCentered="1" verticalCentered="1"/>
  <pageMargins left="0.16" right="0.16" top="0.17" bottom="0.33" header="0.21" footer="0.17"/>
  <pageSetup fitToHeight="1" fitToWidth="1" horizontalDpi="300" verticalDpi="300" orientation="portrait" scale="94" r:id="rId3"/>
  <headerFooter alignWithMargins="0">
    <oddFooter>&amp;R&amp;7&amp;F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Notice of Request to Increase Rents (Portuguese European)</dc:title>
  <dc:subject/>
  <dc:creator>MassHousing</dc:creator>
  <cp:keywords/>
  <dc:description/>
  <cp:lastModifiedBy>Deepak Karamcheti</cp:lastModifiedBy>
  <cp:lastPrinted>2012-06-18T22:12:24Z</cp:lastPrinted>
  <dcterms:created xsi:type="dcterms:W3CDTF">2012-02-27T21:45:12Z</dcterms:created>
  <dcterms:modified xsi:type="dcterms:W3CDTF">2012-10-02T19:16:54Z</dcterms:modified>
  <cp:category/>
  <cp:version/>
  <cp:contentType/>
  <cp:contentStatus/>
</cp:coreProperties>
</file>